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345" windowWidth="19215" windowHeight="7770" activeTab="1"/>
  </bookViews>
  <sheets>
    <sheet name="район" sheetId="5" r:id="rId1"/>
    <sheet name="консолидация" sheetId="4" r:id="rId2"/>
  </sheets>
  <definedNames>
    <definedName name="бЮДЖЕТ_2005_НОВ" localSheetId="1">консолидация!$B$1:$B$50</definedName>
    <definedName name="бЮДЖЕТ_2005_НОВ" localSheetId="0">район!$B$1:$B$45</definedName>
    <definedName name="бЮДЖЕТ_2005_НОВ.КЛ." localSheetId="1">консолидация!$B$1:$B$50</definedName>
    <definedName name="бЮДЖЕТ_2005_НОВ.КЛ." localSheetId="0">район!$B$1:$B$45</definedName>
  </definedNames>
  <calcPr calcId="124519"/>
</workbook>
</file>

<file path=xl/calcChain.xml><?xml version="1.0" encoding="utf-8"?>
<calcChain xmlns="http://schemas.openxmlformats.org/spreadsheetml/2006/main">
  <c r="J45" i="5"/>
  <c r="I45"/>
  <c r="J44"/>
  <c r="I44"/>
  <c r="J43"/>
  <c r="I43"/>
  <c r="J42"/>
  <c r="I42"/>
  <c r="G42"/>
  <c r="F42"/>
  <c r="J41"/>
  <c r="I41"/>
  <c r="G41"/>
  <c r="F41"/>
  <c r="J40"/>
  <c r="I40"/>
  <c r="G40"/>
  <c r="F40"/>
  <c r="J39"/>
  <c r="I39"/>
  <c r="G39"/>
  <c r="F39"/>
  <c r="J38"/>
  <c r="I38"/>
  <c r="G38"/>
  <c r="F38"/>
  <c r="J37"/>
  <c r="I37"/>
  <c r="G37"/>
  <c r="F37"/>
  <c r="H36"/>
  <c r="J36" s="1"/>
  <c r="E36"/>
  <c r="I36" s="1"/>
  <c r="D36"/>
  <c r="F36" s="1"/>
  <c r="C36"/>
  <c r="J35"/>
  <c r="I35"/>
  <c r="G35"/>
  <c r="F35"/>
  <c r="J34"/>
  <c r="I34"/>
  <c r="G34"/>
  <c r="F34"/>
  <c r="J31"/>
  <c r="I31"/>
  <c r="G31"/>
  <c r="F31"/>
  <c r="J30"/>
  <c r="I30"/>
  <c r="G30"/>
  <c r="F30"/>
  <c r="H29"/>
  <c r="E29"/>
  <c r="I29" s="1"/>
  <c r="D29"/>
  <c r="C29"/>
  <c r="J28"/>
  <c r="I28"/>
  <c r="G28"/>
  <c r="F28"/>
  <c r="J27"/>
  <c r="I27"/>
  <c r="G27"/>
  <c r="F27"/>
  <c r="H26"/>
  <c r="J26" s="1"/>
  <c r="E26"/>
  <c r="I26" s="1"/>
  <c r="D26"/>
  <c r="F26" s="1"/>
  <c r="C26"/>
  <c r="J25"/>
  <c r="I25"/>
  <c r="G25"/>
  <c r="F25"/>
  <c r="J22"/>
  <c r="I22"/>
  <c r="G22"/>
  <c r="F22"/>
  <c r="J21"/>
  <c r="I21"/>
  <c r="J20"/>
  <c r="I20"/>
  <c r="G20"/>
  <c r="F20"/>
  <c r="J19"/>
  <c r="I19"/>
  <c r="G19"/>
  <c r="F19"/>
  <c r="H17"/>
  <c r="E17"/>
  <c r="I17" s="1"/>
  <c r="D17"/>
  <c r="C17"/>
  <c r="H16"/>
  <c r="H4" s="1"/>
  <c r="H46" s="1"/>
  <c r="E16"/>
  <c r="I16" s="1"/>
  <c r="D16"/>
  <c r="D4" s="1"/>
  <c r="D46" s="1"/>
  <c r="C16"/>
  <c r="C4" s="1"/>
  <c r="C46" s="1"/>
  <c r="I15"/>
  <c r="J14"/>
  <c r="I14"/>
  <c r="G14"/>
  <c r="F14"/>
  <c r="J13"/>
  <c r="I13"/>
  <c r="G13"/>
  <c r="F13"/>
  <c r="J12"/>
  <c r="I12"/>
  <c r="G12"/>
  <c r="F12"/>
  <c r="J11"/>
  <c r="I11"/>
  <c r="J10"/>
  <c r="I10"/>
  <c r="G10"/>
  <c r="F10"/>
  <c r="H9"/>
  <c r="E9"/>
  <c r="J9" s="1"/>
  <c r="D9"/>
  <c r="C9"/>
  <c r="J8"/>
  <c r="I8"/>
  <c r="G8"/>
  <c r="F8"/>
  <c r="J7"/>
  <c r="I7"/>
  <c r="G7"/>
  <c r="F7"/>
  <c r="H6"/>
  <c r="E6"/>
  <c r="J6" s="1"/>
  <c r="D6"/>
  <c r="C6"/>
  <c r="H5"/>
  <c r="E5"/>
  <c r="J5" s="1"/>
  <c r="D5"/>
  <c r="C5"/>
  <c r="E4"/>
  <c r="E46" s="1"/>
  <c r="J46" i="4"/>
  <c r="I46"/>
  <c r="F29" i="5" l="1"/>
  <c r="J29"/>
  <c r="F17"/>
  <c r="J17"/>
  <c r="I46"/>
  <c r="G46"/>
  <c r="J46"/>
  <c r="F46"/>
  <c r="G4"/>
  <c r="I4"/>
  <c r="G5"/>
  <c r="I5"/>
  <c r="G6"/>
  <c r="I6"/>
  <c r="G9"/>
  <c r="I9"/>
  <c r="F16"/>
  <c r="J16"/>
  <c r="F4"/>
  <c r="J4"/>
  <c r="F5"/>
  <c r="F6"/>
  <c r="F9"/>
  <c r="G16"/>
  <c r="G17"/>
  <c r="G26"/>
  <c r="G29"/>
  <c r="G36"/>
  <c r="H16" i="4" l="1"/>
  <c r="H14"/>
  <c r="D6"/>
  <c r="E6"/>
  <c r="F6" s="1"/>
  <c r="J15"/>
  <c r="J17"/>
  <c r="J18"/>
  <c r="I15"/>
  <c r="I17"/>
  <c r="I18"/>
  <c r="G15"/>
  <c r="G17"/>
  <c r="G18"/>
  <c r="F15"/>
  <c r="F17"/>
  <c r="F18"/>
  <c r="D16"/>
  <c r="E16"/>
  <c r="C16"/>
  <c r="C14" s="1"/>
  <c r="J50"/>
  <c r="I50"/>
  <c r="J49"/>
  <c r="I49"/>
  <c r="J48"/>
  <c r="I48"/>
  <c r="J47"/>
  <c r="I47"/>
  <c r="G47"/>
  <c r="F47"/>
  <c r="J45"/>
  <c r="I45"/>
  <c r="G45"/>
  <c r="F45"/>
  <c r="J44"/>
  <c r="I44"/>
  <c r="G44"/>
  <c r="F44"/>
  <c r="J43"/>
  <c r="I43"/>
  <c r="G43"/>
  <c r="F43"/>
  <c r="J42"/>
  <c r="I42"/>
  <c r="G42"/>
  <c r="F42"/>
  <c r="H41"/>
  <c r="E41"/>
  <c r="D41"/>
  <c r="C41"/>
  <c r="J40"/>
  <c r="I40"/>
  <c r="G40"/>
  <c r="F40"/>
  <c r="J39"/>
  <c r="I39"/>
  <c r="G39"/>
  <c r="F39"/>
  <c r="J36"/>
  <c r="I36"/>
  <c r="G36"/>
  <c r="F36"/>
  <c r="J35"/>
  <c r="I35"/>
  <c r="G35"/>
  <c r="F35"/>
  <c r="H34"/>
  <c r="E34"/>
  <c r="D34"/>
  <c r="C34"/>
  <c r="J33"/>
  <c r="I33"/>
  <c r="G33"/>
  <c r="F33"/>
  <c r="J32"/>
  <c r="I32"/>
  <c r="G32"/>
  <c r="F32"/>
  <c r="H31"/>
  <c r="E31"/>
  <c r="D31"/>
  <c r="C31"/>
  <c r="J30"/>
  <c r="I30"/>
  <c r="G30"/>
  <c r="F30"/>
  <c r="J27"/>
  <c r="I27"/>
  <c r="G27"/>
  <c r="F27"/>
  <c r="J26"/>
  <c r="I26"/>
  <c r="J25"/>
  <c r="I25"/>
  <c r="G25"/>
  <c r="F25"/>
  <c r="J24"/>
  <c r="I24"/>
  <c r="G24"/>
  <c r="F24"/>
  <c r="H22"/>
  <c r="E22"/>
  <c r="D22"/>
  <c r="C22"/>
  <c r="J20"/>
  <c r="I20"/>
  <c r="J19"/>
  <c r="I19"/>
  <c r="G19"/>
  <c r="F19"/>
  <c r="J13"/>
  <c r="I13"/>
  <c r="G13"/>
  <c r="F13"/>
  <c r="J12"/>
  <c r="I12"/>
  <c r="G12"/>
  <c r="F12"/>
  <c r="J11"/>
  <c r="I11"/>
  <c r="J10"/>
  <c r="I10"/>
  <c r="G10"/>
  <c r="F10"/>
  <c r="H9"/>
  <c r="E9"/>
  <c r="D9"/>
  <c r="C9"/>
  <c r="J8"/>
  <c r="I8"/>
  <c r="G8"/>
  <c r="F8"/>
  <c r="J7"/>
  <c r="I7"/>
  <c r="G7"/>
  <c r="F7"/>
  <c r="H6"/>
  <c r="C6"/>
  <c r="C5" l="1"/>
  <c r="J6"/>
  <c r="I31"/>
  <c r="F16"/>
  <c r="E14"/>
  <c r="J14" s="1"/>
  <c r="G16"/>
  <c r="J16"/>
  <c r="I41"/>
  <c r="H21"/>
  <c r="I34"/>
  <c r="I22"/>
  <c r="I16"/>
  <c r="I9"/>
  <c r="H5"/>
  <c r="I6"/>
  <c r="D21"/>
  <c r="F22"/>
  <c r="J22"/>
  <c r="D14"/>
  <c r="F14" s="1"/>
  <c r="I14"/>
  <c r="G14"/>
  <c r="F9"/>
  <c r="J9"/>
  <c r="E5"/>
  <c r="G5" s="1"/>
  <c r="C21"/>
  <c r="G6"/>
  <c r="G9"/>
  <c r="E21"/>
  <c r="G22"/>
  <c r="F31"/>
  <c r="J31"/>
  <c r="F34"/>
  <c r="J34"/>
  <c r="F41"/>
  <c r="J41"/>
  <c r="G31"/>
  <c r="G34"/>
  <c r="G41"/>
  <c r="C4" l="1"/>
  <c r="C51" s="1"/>
  <c r="H4"/>
  <c r="H51" s="1"/>
  <c r="D5"/>
  <c r="D4" s="1"/>
  <c r="D51" s="1"/>
  <c r="J5"/>
  <c r="I5"/>
  <c r="J21"/>
  <c r="F21"/>
  <c r="I21"/>
  <c r="G21"/>
  <c r="E4"/>
  <c r="F5" l="1"/>
  <c r="E51"/>
  <c r="F4"/>
  <c r="I4"/>
  <c r="G4"/>
  <c r="J4"/>
  <c r="I51" l="1"/>
  <c r="G51"/>
  <c r="J51"/>
  <c r="F5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3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4" name="бЮДЖЕТ 2005 НОВ.КЛ.3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<sst xmlns="http://schemas.openxmlformats.org/spreadsheetml/2006/main" count="178" uniqueCount="109">
  <si>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</si>
  <si>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</si>
  <si>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</si>
  <si>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</si>
  <si>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</si>
  <si>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</si>
  <si>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</si>
  <si>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</si>
  <si>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</si>
  <si>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</si>
  <si>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</si>
  <si>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</si>
  <si>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</si>
  <si>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</si>
  <si>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</si>
  <si>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</si>
  <si>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</si>
  <si>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</si>
  <si>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</si>
  <si>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</si>
  <si>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</si>
  <si>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</si>
  <si>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</si>
  <si>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</si>
  <si>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</si>
  <si>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</si>
  <si>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</si>
  <si>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</si>
  <si>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</si>
  <si>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</si>
  <si>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</si>
  <si>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</si>
  <si>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</si>
  <si>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</si>
  <si>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</si>
  <si>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</si>
  <si>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</si>
  <si>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</si>
  <si>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</si>
  <si>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</si>
  <si>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</si>
  <si>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</si>
  <si>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</si>
  <si>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</si>
  <si>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2 07 05000 05</t>
  </si>
  <si>
    <t>Прочие безвозмездные поступления</t>
  </si>
  <si>
    <t>Дотации из областного бюджета</t>
  </si>
  <si>
    <t>ВСЕГО ДОХОДОВ</t>
  </si>
  <si>
    <t>Акцизы на нефтепродукты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</si>
  <si>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</si>
  <si>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</si>
  <si>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</si>
  <si>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</si>
  <si>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</si>
  <si>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</si>
  <si>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НАЛОГОВЫЕ И НЕНАЛОГОВЫЕ ДОХОДЫ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</si>
  <si>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</si>
  <si>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</si>
  <si>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</si>
  <si>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</si>
  <si>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</si>
  <si>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</si>
  <si>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</si>
  <si>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</si>
  <si>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</si>
  <si>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</si>
  <si>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106 00000 00</t>
  </si>
  <si>
    <t>НАЛОГИ НА ИМУЩЕСТВО</t>
  </si>
  <si>
    <t>106 01000 00</t>
  </si>
  <si>
    <t>Налог на имущество физических лиц</t>
  </si>
  <si>
    <t>106 06000 00</t>
  </si>
  <si>
    <t>Земельный налог</t>
  </si>
  <si>
    <t>Земельный налог с организаций</t>
  </si>
  <si>
    <t>Земельный налог с физических лиц</t>
  </si>
  <si>
    <t>106 06030 00</t>
  </si>
  <si>
    <t>Первоначальный бюджет 2022 года</t>
  </si>
  <si>
    <t>Уточненный бюджет         2022 года</t>
  </si>
  <si>
    <t>% выполн.к уточн. б-ту 2022 года</t>
  </si>
  <si>
    <t>% выполн.к первонач. бюджету 2022 года</t>
  </si>
  <si>
    <t>Рост (снижение) 2022г. к 2021г.</t>
  </si>
  <si>
    <t>% вып-я 2022 года к 2021 г.</t>
  </si>
  <si>
    <t>Налог, взимаемый в связи с применением патентной системы налогообложения</t>
  </si>
  <si>
    <t>Субвенции бюджетам бюджетной системы Российской Федерации</t>
  </si>
  <si>
    <t>2 02 10000 00</t>
  </si>
  <si>
    <t>2 02 20000 00</t>
  </si>
  <si>
    <t>2 02 30000 00</t>
  </si>
  <si>
    <t>2 07 00000 00</t>
  </si>
  <si>
    <t>2 19 05000 00</t>
  </si>
  <si>
    <t>2 18 00000 00</t>
  </si>
  <si>
    <t>2 04 00000 00</t>
  </si>
  <si>
    <t>2 02 40000 00</t>
  </si>
  <si>
    <t>1 11 09045 00</t>
  </si>
  <si>
    <t>1 06 06040 00</t>
  </si>
  <si>
    <t>1 14 06000 00</t>
  </si>
  <si>
    <t>2 02 10 000 00</t>
  </si>
  <si>
    <t>2 02 20 000 00</t>
  </si>
  <si>
    <t>2 02 30 000 00</t>
  </si>
  <si>
    <t>2 02 40 000 00</t>
  </si>
  <si>
    <t>Безвозмездные поступления от негосударственных организаций</t>
  </si>
  <si>
    <t>2 04 00 000 00</t>
  </si>
  <si>
    <t>1 11 05010 00</t>
  </si>
  <si>
    <t>1 11 05030 00</t>
  </si>
  <si>
    <t>Аналитические данные о доходах консолидированного бюджета Вытегорского муниципального района за 9 месяцев 2022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9 месяцев 2022 года в сравнении с 2021 годом (тыс. руб.)</t>
  </si>
  <si>
    <t>Исполнено за 9 месяцев 2022 года</t>
  </si>
  <si>
    <t>Исполнено за 9 месяцев 2021 года</t>
  </si>
  <si>
    <t>2 03 00000 00</t>
  </si>
  <si>
    <t>Прочие безвозмездные поступления от государственных (муниципальных) организаций в бюджеты муниципальных районов</t>
  </si>
  <si>
    <t>Аналитические данные о доходах бюджета Вытегорского муниципального района за 9 месяцев 2022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9 месяцев 2022 года в сравнении с 2021 годом (тыс. руб.)</t>
  </si>
  <si>
    <t>2 03 00 000 00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</si>
</sst>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49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justify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бЮДЖЕТ 2005 НОВ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бЮДЖЕТ 2005 НОВ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бЮДЖЕТ 2005 НОВ.КЛ.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90" zoomScaleNormal="90" workbookViewId="0">
      <selection activeCell="B19" sqref="B19"/>
    </sheetView>
  </sheetViews>
  <sheetFormatPr defaultRowHeight="12.75"/>
  <cols>
    <col min="1" max="1" width="16.5703125" customWidth="1"/>
    <col min="2" max="2" width="60.85546875" customWidth="1"/>
    <col min="3" max="3" width="18" customWidth="1"/>
    <col min="4" max="4" width="18.28515625" customWidth="1"/>
    <col min="5" max="10" width="16" customWidth="1"/>
  </cols>
  <sheetData>
    <row r="1" spans="1:10" s="34" customFormat="1" ht="64.900000000000006" customHeight="1">
      <c r="A1" s="56" t="s">
        <v>107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4" customFormat="1" ht="63">
      <c r="A2" s="35" t="s">
        <v>36</v>
      </c>
      <c r="B2" s="36" t="s">
        <v>12</v>
      </c>
      <c r="C2" s="37" t="s">
        <v>75</v>
      </c>
      <c r="D2" s="37" t="s">
        <v>76</v>
      </c>
      <c r="E2" s="37" t="s">
        <v>103</v>
      </c>
      <c r="F2" s="38" t="s">
        <v>77</v>
      </c>
      <c r="G2" s="38" t="s">
        <v>78</v>
      </c>
      <c r="H2" s="39" t="s">
        <v>104</v>
      </c>
      <c r="I2" s="39" t="s">
        <v>79</v>
      </c>
      <c r="J2" s="38" t="s">
        <v>80</v>
      </c>
    </row>
    <row r="3" spans="1:10" s="34" customFormat="1" ht="15.75">
      <c r="A3" s="19">
        <v>1</v>
      </c>
      <c r="B3" s="9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</row>
    <row r="4" spans="1:10" s="34" customFormat="1" ht="47.45" customHeight="1">
      <c r="A4" s="40" t="s">
        <v>21</v>
      </c>
      <c r="B4" s="41" t="s">
        <v>55</v>
      </c>
      <c r="C4" s="38">
        <f t="shared" ref="C4:E4" si="0">SUM(C5,C16)</f>
        <v>402993</v>
      </c>
      <c r="D4" s="38">
        <f t="shared" si="0"/>
        <v>402993</v>
      </c>
      <c r="E4" s="38">
        <f t="shared" si="0"/>
        <v>297043.25118000002</v>
      </c>
      <c r="F4" s="42">
        <f t="shared" ref="F4:F12" si="1">E4/D4*100</f>
        <v>73.709283084321569</v>
      </c>
      <c r="G4" s="42">
        <f t="shared" ref="G4:G14" si="2">E4/C4*100</f>
        <v>73.709283084321569</v>
      </c>
      <c r="H4" s="38">
        <f t="shared" ref="H4" si="3">SUM(H5,H16)</f>
        <v>297089.80112000002</v>
      </c>
      <c r="I4" s="38">
        <f t="shared" ref="I4:I17" si="4">E4-H4</f>
        <v>-46.54993999999715</v>
      </c>
      <c r="J4" s="42">
        <f t="shared" ref="J4:J17" si="5">E4/H4*100</f>
        <v>99.984331357110037</v>
      </c>
    </row>
    <row r="5" spans="1:10" s="34" customFormat="1" ht="47.45" customHeight="1">
      <c r="A5" s="43"/>
      <c r="B5" s="44" t="s">
        <v>15</v>
      </c>
      <c r="C5" s="38">
        <f t="shared" ref="C5:D5" si="6">SUM(C6,C8,C9,C14,C15)</f>
        <v>384300</v>
      </c>
      <c r="D5" s="38">
        <f t="shared" si="6"/>
        <v>384300</v>
      </c>
      <c r="E5" s="38">
        <f>E6+E8+E9+E14+E15</f>
        <v>277150.80000000005</v>
      </c>
      <c r="F5" s="42">
        <f t="shared" si="1"/>
        <v>72.118345042935218</v>
      </c>
      <c r="G5" s="42">
        <f t="shared" si="2"/>
        <v>72.118345042935218</v>
      </c>
      <c r="H5" s="38">
        <f t="shared" ref="H5" si="7">SUM(H6,H8,H9,H14,H15)</f>
        <v>275770.32371000003</v>
      </c>
      <c r="I5" s="38">
        <f t="shared" si="4"/>
        <v>1380.4762900000205</v>
      </c>
      <c r="J5" s="42">
        <f t="shared" si="5"/>
        <v>100.50058913933455</v>
      </c>
    </row>
    <row r="6" spans="1:10" s="34" customFormat="1" ht="47.45" customHeight="1">
      <c r="A6" s="40" t="s">
        <v>22</v>
      </c>
      <c r="B6" s="41" t="s">
        <v>0</v>
      </c>
      <c r="C6" s="38">
        <f t="shared" ref="C6:E6" si="8">C7</f>
        <v>313110</v>
      </c>
      <c r="D6" s="38">
        <f t="shared" si="8"/>
        <v>313110</v>
      </c>
      <c r="E6" s="38">
        <f t="shared" si="8"/>
        <v>210980.3</v>
      </c>
      <c r="F6" s="42">
        <f t="shared" si="1"/>
        <v>67.382166011944676</v>
      </c>
      <c r="G6" s="42">
        <f t="shared" si="2"/>
        <v>67.382166011944676</v>
      </c>
      <c r="H6" s="38">
        <f t="shared" ref="H6" si="9">H7</f>
        <v>214969.61921</v>
      </c>
      <c r="I6" s="38">
        <f t="shared" si="4"/>
        <v>-3989.319210000016</v>
      </c>
      <c r="J6" s="42">
        <f t="shared" si="5"/>
        <v>98.144240463066126</v>
      </c>
    </row>
    <row r="7" spans="1:10" s="34" customFormat="1" ht="47.45" customHeight="1">
      <c r="A7" s="40" t="s">
        <v>23</v>
      </c>
      <c r="B7" s="45" t="s">
        <v>1</v>
      </c>
      <c r="C7" s="46">
        <v>313110</v>
      </c>
      <c r="D7" s="46">
        <v>313110</v>
      </c>
      <c r="E7" s="46">
        <v>210980.3</v>
      </c>
      <c r="F7" s="47">
        <f t="shared" si="1"/>
        <v>67.382166011944676</v>
      </c>
      <c r="G7" s="47">
        <f t="shared" si="2"/>
        <v>67.382166011944676</v>
      </c>
      <c r="H7" s="46">
        <v>214969.61921</v>
      </c>
      <c r="I7" s="46">
        <f t="shared" si="4"/>
        <v>-3989.319210000016</v>
      </c>
      <c r="J7" s="47">
        <f t="shared" si="5"/>
        <v>98.144240463066126</v>
      </c>
    </row>
    <row r="8" spans="1:10" s="34" customFormat="1" ht="47.45" customHeight="1">
      <c r="A8" s="40" t="s">
        <v>49</v>
      </c>
      <c r="B8" s="41" t="s">
        <v>48</v>
      </c>
      <c r="C8" s="46">
        <v>24521</v>
      </c>
      <c r="D8" s="46">
        <v>24521</v>
      </c>
      <c r="E8" s="46">
        <v>22295.7</v>
      </c>
      <c r="F8" s="47">
        <f t="shared" si="1"/>
        <v>90.924921495860687</v>
      </c>
      <c r="G8" s="47">
        <f t="shared" si="2"/>
        <v>90.924921495860687</v>
      </c>
      <c r="H8" s="46">
        <v>18393.217260000001</v>
      </c>
      <c r="I8" s="46">
        <f t="shared" si="4"/>
        <v>3902.4827399999995</v>
      </c>
      <c r="J8" s="47">
        <f t="shared" si="5"/>
        <v>121.21696647647819</v>
      </c>
    </row>
    <row r="9" spans="1:10" s="34" customFormat="1" ht="47.45" customHeight="1">
      <c r="A9" s="40" t="s">
        <v>24</v>
      </c>
      <c r="B9" s="41" t="s">
        <v>2</v>
      </c>
      <c r="C9" s="38">
        <f>SUM(C10:C13)</f>
        <v>43426</v>
      </c>
      <c r="D9" s="38">
        <f>SUM(D10:D13)</f>
        <v>43426</v>
      </c>
      <c r="E9" s="38">
        <f t="shared" ref="E9" si="10">SUM(E10:E13)</f>
        <v>40767.4</v>
      </c>
      <c r="F9" s="42">
        <f t="shared" si="1"/>
        <v>93.877861189149357</v>
      </c>
      <c r="G9" s="42">
        <f t="shared" si="2"/>
        <v>93.877861189149357</v>
      </c>
      <c r="H9" s="38">
        <f t="shared" ref="H9" si="11">SUM(H10:H13)</f>
        <v>39687.103339999994</v>
      </c>
      <c r="I9" s="38">
        <f t="shared" si="4"/>
        <v>1080.2966600000073</v>
      </c>
      <c r="J9" s="42">
        <f t="shared" si="5"/>
        <v>102.72203453788271</v>
      </c>
    </row>
    <row r="10" spans="1:10" s="34" customFormat="1" ht="47.45" customHeight="1">
      <c r="A10" s="40" t="s">
        <v>53</v>
      </c>
      <c r="B10" s="45" t="s">
        <v>54</v>
      </c>
      <c r="C10" s="46">
        <v>40883</v>
      </c>
      <c r="D10" s="46">
        <v>40883</v>
      </c>
      <c r="E10" s="46">
        <v>39160.199999999997</v>
      </c>
      <c r="F10" s="47">
        <f t="shared" si="1"/>
        <v>95.786023530562815</v>
      </c>
      <c r="G10" s="47">
        <f t="shared" si="2"/>
        <v>95.786023530562815</v>
      </c>
      <c r="H10" s="46">
        <v>32929.614549999998</v>
      </c>
      <c r="I10" s="46">
        <f t="shared" si="4"/>
        <v>6230.5854499999987</v>
      </c>
      <c r="J10" s="47">
        <f t="shared" si="5"/>
        <v>118.92091825289828</v>
      </c>
    </row>
    <row r="11" spans="1:10" s="34" customFormat="1" ht="47.45" customHeight="1">
      <c r="A11" s="40" t="s">
        <v>41</v>
      </c>
      <c r="B11" s="45" t="s">
        <v>3</v>
      </c>
      <c r="C11" s="46">
        <v>0</v>
      </c>
      <c r="D11" s="46">
        <v>0</v>
      </c>
      <c r="E11" s="47">
        <v>-39.200000000000003</v>
      </c>
      <c r="F11" s="47">
        <v>0</v>
      </c>
      <c r="G11" s="47">
        <v>0</v>
      </c>
      <c r="H11" s="47">
        <v>4842.0592900000001</v>
      </c>
      <c r="I11" s="46">
        <f t="shared" si="4"/>
        <v>-4881.25929</v>
      </c>
      <c r="J11" s="47">
        <f t="shared" si="5"/>
        <v>-0.80957290384604108</v>
      </c>
    </row>
    <row r="12" spans="1:10" s="34" customFormat="1" ht="47.45" customHeight="1">
      <c r="A12" s="40" t="s">
        <v>40</v>
      </c>
      <c r="B12" s="45" t="s">
        <v>13</v>
      </c>
      <c r="C12" s="46">
        <v>43</v>
      </c>
      <c r="D12" s="46">
        <v>43</v>
      </c>
      <c r="E12" s="46">
        <v>34.1</v>
      </c>
      <c r="F12" s="47">
        <f t="shared" si="1"/>
        <v>79.302325581395351</v>
      </c>
      <c r="G12" s="47">
        <f t="shared" si="2"/>
        <v>79.302325581395351</v>
      </c>
      <c r="H12" s="46">
        <v>15.99034</v>
      </c>
      <c r="I12" s="46">
        <f t="shared" si="4"/>
        <v>18.109660000000002</v>
      </c>
      <c r="J12" s="47">
        <f t="shared" si="5"/>
        <v>213.25375195274151</v>
      </c>
    </row>
    <row r="13" spans="1:10" s="34" customFormat="1" ht="47.45" customHeight="1">
      <c r="A13" s="40" t="s">
        <v>43</v>
      </c>
      <c r="B13" s="45" t="s">
        <v>81</v>
      </c>
      <c r="C13" s="46">
        <v>2500</v>
      </c>
      <c r="D13" s="46">
        <v>2500</v>
      </c>
      <c r="E13" s="46">
        <v>1612.3</v>
      </c>
      <c r="F13" s="47">
        <f>E13/D13*100</f>
        <v>64.49199999999999</v>
      </c>
      <c r="G13" s="47">
        <f t="shared" si="2"/>
        <v>64.49199999999999</v>
      </c>
      <c r="H13" s="46">
        <v>1899.4391599999999</v>
      </c>
      <c r="I13" s="46">
        <f t="shared" si="4"/>
        <v>-287.13915999999995</v>
      </c>
      <c r="J13" s="47">
        <f t="shared" si="5"/>
        <v>84.882950396789752</v>
      </c>
    </row>
    <row r="14" spans="1:10" s="34" customFormat="1" ht="47.45" customHeight="1">
      <c r="A14" s="40" t="s">
        <v>25</v>
      </c>
      <c r="B14" s="45" t="s">
        <v>4</v>
      </c>
      <c r="C14" s="46">
        <v>3243</v>
      </c>
      <c r="D14" s="46">
        <v>3243</v>
      </c>
      <c r="E14" s="46">
        <v>3107.2</v>
      </c>
      <c r="F14" s="47">
        <f>E14/D14*100</f>
        <v>95.812519272278749</v>
      </c>
      <c r="G14" s="47">
        <f t="shared" si="2"/>
        <v>95.812519272278749</v>
      </c>
      <c r="H14" s="46">
        <v>2720.3617599999998</v>
      </c>
      <c r="I14" s="46">
        <f t="shared" si="4"/>
        <v>386.83824000000004</v>
      </c>
      <c r="J14" s="47">
        <f t="shared" si="5"/>
        <v>114.22010284396882</v>
      </c>
    </row>
    <row r="15" spans="1:10" s="34" customFormat="1" ht="47.45" customHeight="1">
      <c r="A15" s="40" t="s">
        <v>26</v>
      </c>
      <c r="B15" s="45" t="s">
        <v>19</v>
      </c>
      <c r="C15" s="46">
        <v>0</v>
      </c>
      <c r="D15" s="46">
        <v>0</v>
      </c>
      <c r="E15" s="46">
        <v>0.2</v>
      </c>
      <c r="F15" s="47">
        <v>0</v>
      </c>
      <c r="G15" s="47">
        <v>0</v>
      </c>
      <c r="H15" s="46">
        <v>2.214E-2</v>
      </c>
      <c r="I15" s="46">
        <f t="shared" si="4"/>
        <v>0.17786000000000002</v>
      </c>
      <c r="J15" s="47">
        <v>0</v>
      </c>
    </row>
    <row r="16" spans="1:10" s="34" customFormat="1" ht="47.45" customHeight="1">
      <c r="A16" s="40"/>
      <c r="B16" s="44" t="s">
        <v>16</v>
      </c>
      <c r="C16" s="38">
        <f>C17+C26+C28+C29+C34+C35</f>
        <v>18693</v>
      </c>
      <c r="D16" s="38">
        <f>D17+D26+D28+D29+D34+D35</f>
        <v>18693</v>
      </c>
      <c r="E16" s="38">
        <f>E17+E26+E28+E29+E34+E35</f>
        <v>19892.45118</v>
      </c>
      <c r="F16" s="42">
        <f>E16/D16*100</f>
        <v>106.41657936125823</v>
      </c>
      <c r="G16" s="42">
        <f>E16/C16*100</f>
        <v>106.41657936125823</v>
      </c>
      <c r="H16" s="38">
        <f>H17+H26+H28+H29+H34+H35</f>
        <v>21319.47741</v>
      </c>
      <c r="I16" s="38">
        <f t="shared" si="4"/>
        <v>-1427.0262299999995</v>
      </c>
      <c r="J16" s="42">
        <f t="shared" si="5"/>
        <v>93.306467121325184</v>
      </c>
    </row>
    <row r="17" spans="1:10" s="34" customFormat="1" ht="47.45" customHeight="1">
      <c r="A17" s="40" t="s">
        <v>27</v>
      </c>
      <c r="B17" s="41" t="s">
        <v>5</v>
      </c>
      <c r="C17" s="38">
        <f>SUM(C18:C25)</f>
        <v>9060</v>
      </c>
      <c r="D17" s="38">
        <f>SUM(D18:D25)</f>
        <v>9060</v>
      </c>
      <c r="E17" s="38">
        <f>SUM(E18:E25)</f>
        <v>7401.5999999999995</v>
      </c>
      <c r="F17" s="42">
        <f>E17/D17*100</f>
        <v>81.69536423841059</v>
      </c>
      <c r="G17" s="42">
        <f>E17/C17*100</f>
        <v>81.69536423841059</v>
      </c>
      <c r="H17" s="38">
        <f>SUM(H18:H25)</f>
        <v>7591.1328899999999</v>
      </c>
      <c r="I17" s="38">
        <f t="shared" si="4"/>
        <v>-189.53289000000041</v>
      </c>
      <c r="J17" s="42">
        <f t="shared" si="5"/>
        <v>97.503233143900331</v>
      </c>
    </row>
    <row r="18" spans="1:10" s="34" customFormat="1" ht="47.45" hidden="1" customHeight="1">
      <c r="A18" s="40"/>
      <c r="B18" s="45"/>
      <c r="C18" s="46"/>
      <c r="D18" s="46"/>
      <c r="E18" s="46"/>
      <c r="F18" s="47"/>
      <c r="G18" s="47"/>
      <c r="H18" s="46"/>
      <c r="I18" s="46"/>
      <c r="J18" s="47"/>
    </row>
    <row r="19" spans="1:10" s="34" customFormat="1" ht="69.599999999999994" customHeight="1">
      <c r="A19" s="40" t="s">
        <v>50</v>
      </c>
      <c r="B19" s="45" t="s">
        <v>17</v>
      </c>
      <c r="C19" s="46">
        <v>7420</v>
      </c>
      <c r="D19" s="46">
        <v>7420</v>
      </c>
      <c r="E19" s="46">
        <v>5827.4</v>
      </c>
      <c r="F19" s="47">
        <f>E19/D19*100</f>
        <v>78.536388140161719</v>
      </c>
      <c r="G19" s="47">
        <f>E19/C19*100</f>
        <v>78.536388140161719</v>
      </c>
      <c r="H19" s="46">
        <v>6005.31405</v>
      </c>
      <c r="I19" s="46">
        <f>E19-H19</f>
        <v>-177.91405000000032</v>
      </c>
      <c r="J19" s="47">
        <f>E19/H19*100</f>
        <v>97.03738974317254</v>
      </c>
    </row>
    <row r="20" spans="1:10" s="34" customFormat="1" ht="73.900000000000006" customHeight="1">
      <c r="A20" s="40" t="s">
        <v>28</v>
      </c>
      <c r="B20" s="45" t="s">
        <v>20</v>
      </c>
      <c r="C20" s="46"/>
      <c r="D20" s="46"/>
      <c r="E20" s="46">
        <v>0</v>
      </c>
      <c r="F20" s="47" t="e">
        <f>E20/D20*100</f>
        <v>#DIV/0!</v>
      </c>
      <c r="G20" s="47" t="e">
        <f>E20/C20*100</f>
        <v>#DIV/0!</v>
      </c>
      <c r="H20" s="46"/>
      <c r="I20" s="46">
        <f>E20-H20</f>
        <v>0</v>
      </c>
      <c r="J20" s="47" t="e">
        <f>E20/H20*100</f>
        <v>#DIV/0!</v>
      </c>
    </row>
    <row r="21" spans="1:10" s="34" customFormat="1" ht="131.44999999999999" customHeight="1">
      <c r="A21" s="40" t="s">
        <v>58</v>
      </c>
      <c r="B21" s="45" t="s">
        <v>57</v>
      </c>
      <c r="C21" s="46"/>
      <c r="D21" s="46"/>
      <c r="E21" s="46">
        <v>0</v>
      </c>
      <c r="F21" s="47"/>
      <c r="G21" s="47"/>
      <c r="H21" s="46"/>
      <c r="I21" s="46">
        <f>E21-H21</f>
        <v>0</v>
      </c>
      <c r="J21" s="47" t="e">
        <f>E21/H21*100</f>
        <v>#DIV/0!</v>
      </c>
    </row>
    <row r="22" spans="1:10" s="34" customFormat="1" ht="47.45" customHeight="1">
      <c r="A22" s="40" t="s">
        <v>60</v>
      </c>
      <c r="B22" s="45" t="s">
        <v>61</v>
      </c>
      <c r="C22" s="46">
        <v>838</v>
      </c>
      <c r="D22" s="46">
        <v>838</v>
      </c>
      <c r="E22" s="46">
        <v>775</v>
      </c>
      <c r="F22" s="47">
        <f>E22/D22*100</f>
        <v>92.482100238663492</v>
      </c>
      <c r="G22" s="48">
        <f>E22/C22*100</f>
        <v>92.482100238663492</v>
      </c>
      <c r="H22" s="46">
        <v>1004.50651</v>
      </c>
      <c r="I22" s="46">
        <f>E22-H22</f>
        <v>-229.50651000000005</v>
      </c>
      <c r="J22" s="47">
        <f>E22/H22*100</f>
        <v>77.152312332948441</v>
      </c>
    </row>
    <row r="23" spans="1:10" s="34" customFormat="1" ht="47.45" hidden="1" customHeight="1">
      <c r="A23" s="40"/>
      <c r="B23" s="45"/>
      <c r="C23" s="46"/>
      <c r="D23" s="46"/>
      <c r="E23" s="46"/>
      <c r="F23" s="47"/>
      <c r="G23" s="47"/>
      <c r="H23" s="46"/>
      <c r="I23" s="46"/>
      <c r="J23" s="47"/>
    </row>
    <row r="24" spans="1:10" s="34" customFormat="1" ht="47.45" hidden="1" customHeight="1">
      <c r="A24" s="40"/>
      <c r="B24" s="45"/>
      <c r="C24" s="46"/>
      <c r="D24" s="46"/>
      <c r="E24" s="46"/>
      <c r="F24" s="47"/>
      <c r="G24" s="47"/>
      <c r="H24" s="46"/>
      <c r="I24" s="46"/>
      <c r="J24" s="47"/>
    </row>
    <row r="25" spans="1:10" s="34" customFormat="1" ht="47.45" customHeight="1">
      <c r="A25" s="40" t="s">
        <v>29</v>
      </c>
      <c r="B25" s="45" t="s">
        <v>18</v>
      </c>
      <c r="C25" s="46">
        <v>802</v>
      </c>
      <c r="D25" s="46">
        <v>802</v>
      </c>
      <c r="E25" s="46">
        <v>799.2</v>
      </c>
      <c r="F25" s="47">
        <f>E25/D25*100</f>
        <v>99.650872817955118</v>
      </c>
      <c r="G25" s="47">
        <f t="shared" ref="G25:G42" si="12">E25/C25*100</f>
        <v>99.650872817955118</v>
      </c>
      <c r="H25" s="46">
        <v>581.31232999999997</v>
      </c>
      <c r="I25" s="46">
        <f t="shared" ref="I25:I31" si="13">E25-H25</f>
        <v>217.88767000000007</v>
      </c>
      <c r="J25" s="47">
        <f t="shared" ref="J25:J31" si="14">E25/H25*100</f>
        <v>137.48203138921895</v>
      </c>
    </row>
    <row r="26" spans="1:10" s="34" customFormat="1" ht="47.45" customHeight="1">
      <c r="A26" s="40" t="s">
        <v>30</v>
      </c>
      <c r="B26" s="41" t="s">
        <v>6</v>
      </c>
      <c r="C26" s="38">
        <f>C27</f>
        <v>652</v>
      </c>
      <c r="D26" s="38">
        <f>D27</f>
        <v>652</v>
      </c>
      <c r="E26" s="38">
        <f t="shared" ref="E26" si="15">E27</f>
        <v>426.7</v>
      </c>
      <c r="F26" s="42">
        <f>E26/D26*100</f>
        <v>65.444785276073617</v>
      </c>
      <c r="G26" s="42">
        <f t="shared" si="12"/>
        <v>65.444785276073617</v>
      </c>
      <c r="H26" s="38">
        <f t="shared" ref="H26" si="16">H27</f>
        <v>-518.03632000000005</v>
      </c>
      <c r="I26" s="38">
        <f t="shared" si="13"/>
        <v>944.73631999999998</v>
      </c>
      <c r="J26" s="42">
        <f t="shared" si="14"/>
        <v>-82.368742021794901</v>
      </c>
    </row>
    <row r="27" spans="1:10" s="34" customFormat="1" ht="47.45" customHeight="1">
      <c r="A27" s="40" t="s">
        <v>31</v>
      </c>
      <c r="B27" s="45" t="s">
        <v>7</v>
      </c>
      <c r="C27" s="46">
        <v>652</v>
      </c>
      <c r="D27" s="46">
        <v>652</v>
      </c>
      <c r="E27" s="46">
        <v>426.7</v>
      </c>
      <c r="F27" s="47">
        <f>E27/D27*100</f>
        <v>65.444785276073617</v>
      </c>
      <c r="G27" s="47">
        <f t="shared" si="12"/>
        <v>65.444785276073617</v>
      </c>
      <c r="H27" s="46">
        <v>-518.03632000000005</v>
      </c>
      <c r="I27" s="46">
        <f t="shared" si="13"/>
        <v>944.73631999999998</v>
      </c>
      <c r="J27" s="47">
        <f t="shared" si="14"/>
        <v>-82.368742021794901</v>
      </c>
    </row>
    <row r="28" spans="1:10" s="34" customFormat="1" ht="47.45" customHeight="1">
      <c r="A28" s="40" t="s">
        <v>37</v>
      </c>
      <c r="B28" s="49" t="s">
        <v>63</v>
      </c>
      <c r="C28" s="46">
        <v>6000</v>
      </c>
      <c r="D28" s="46">
        <v>6000</v>
      </c>
      <c r="E28" s="46">
        <v>7666.19218</v>
      </c>
      <c r="F28" s="47">
        <f>E28/D28*100</f>
        <v>127.76986966666666</v>
      </c>
      <c r="G28" s="47">
        <f t="shared" si="12"/>
        <v>127.76986966666666</v>
      </c>
      <c r="H28" s="46">
        <v>4996.1138300000002</v>
      </c>
      <c r="I28" s="46">
        <f t="shared" si="13"/>
        <v>2670.0783499999998</v>
      </c>
      <c r="J28" s="47">
        <f t="shared" si="14"/>
        <v>153.44310479811466</v>
      </c>
    </row>
    <row r="29" spans="1:10" s="34" customFormat="1" ht="47.45" customHeight="1">
      <c r="A29" s="40" t="s">
        <v>32</v>
      </c>
      <c r="B29" s="41" t="s">
        <v>8</v>
      </c>
      <c r="C29" s="38">
        <f>SUM(C30:C31)</f>
        <v>2039</v>
      </c>
      <c r="D29" s="38">
        <f>SUM(D30:D31)</f>
        <v>2039</v>
      </c>
      <c r="E29" s="38">
        <f>SUM(E30:E33)</f>
        <v>3026.3999999999996</v>
      </c>
      <c r="F29" s="42">
        <f t="shared" ref="F29:F42" si="17">E29/D29*100</f>
        <v>148.42569887199605</v>
      </c>
      <c r="G29" s="42">
        <f t="shared" si="12"/>
        <v>148.42569887199605</v>
      </c>
      <c r="H29" s="38">
        <f>SUM(H30:H33)</f>
        <v>6002.43703</v>
      </c>
      <c r="I29" s="38">
        <f t="shared" si="13"/>
        <v>-2976.0370300000004</v>
      </c>
      <c r="J29" s="42">
        <f t="shared" si="14"/>
        <v>50.419521019115123</v>
      </c>
    </row>
    <row r="30" spans="1:10" s="34" customFormat="1" ht="100.15" customHeight="1">
      <c r="A30" s="40" t="s">
        <v>65</v>
      </c>
      <c r="B30" s="45" t="s">
        <v>64</v>
      </c>
      <c r="C30" s="46">
        <v>505</v>
      </c>
      <c r="D30" s="46">
        <v>505</v>
      </c>
      <c r="E30" s="46">
        <v>458.7</v>
      </c>
      <c r="F30" s="47">
        <f t="shared" si="17"/>
        <v>90.831683168316829</v>
      </c>
      <c r="G30" s="47">
        <f t="shared" si="12"/>
        <v>90.831683168316829</v>
      </c>
      <c r="H30" s="46">
        <v>1946.53063</v>
      </c>
      <c r="I30" s="46">
        <f t="shared" si="13"/>
        <v>-1487.8306299999999</v>
      </c>
      <c r="J30" s="47">
        <f t="shared" si="14"/>
        <v>23.565002930367452</v>
      </c>
    </row>
    <row r="31" spans="1:10" s="34" customFormat="1" ht="72.599999999999994" customHeight="1">
      <c r="A31" s="40" t="s">
        <v>93</v>
      </c>
      <c r="B31" s="45" t="s">
        <v>14</v>
      </c>
      <c r="C31" s="46">
        <v>1534</v>
      </c>
      <c r="D31" s="46">
        <v>1534</v>
      </c>
      <c r="E31" s="46">
        <v>2567.6999999999998</v>
      </c>
      <c r="F31" s="47">
        <f t="shared" si="17"/>
        <v>167.38591916558016</v>
      </c>
      <c r="G31" s="47">
        <f t="shared" si="12"/>
        <v>167.38591916558016</v>
      </c>
      <c r="H31" s="46">
        <v>4055.9063999999998</v>
      </c>
      <c r="I31" s="46">
        <f t="shared" si="13"/>
        <v>-1488.2064</v>
      </c>
      <c r="J31" s="47">
        <f t="shared" si="14"/>
        <v>63.307673964073729</v>
      </c>
    </row>
    <row r="32" spans="1:10" s="34" customFormat="1" ht="47.45" hidden="1" customHeight="1">
      <c r="A32" s="50"/>
      <c r="B32" s="51"/>
      <c r="C32" s="46"/>
      <c r="D32" s="46"/>
      <c r="E32" s="46"/>
      <c r="F32" s="47"/>
      <c r="G32" s="47"/>
      <c r="H32" s="46"/>
      <c r="I32" s="46"/>
      <c r="J32" s="47"/>
    </row>
    <row r="33" spans="1:10" s="34" customFormat="1" ht="47.45" hidden="1" customHeight="1">
      <c r="A33" s="40"/>
      <c r="B33" s="45"/>
      <c r="C33" s="46"/>
      <c r="D33" s="46"/>
      <c r="E33" s="46"/>
      <c r="F33" s="47"/>
      <c r="G33" s="47"/>
      <c r="H33" s="46"/>
      <c r="I33" s="52"/>
      <c r="J33" s="47"/>
    </row>
    <row r="34" spans="1:10" s="34" customFormat="1" ht="47.45" customHeight="1">
      <c r="A34" s="40" t="s">
        <v>33</v>
      </c>
      <c r="B34" s="41" t="s">
        <v>9</v>
      </c>
      <c r="C34" s="46">
        <v>922</v>
      </c>
      <c r="D34" s="46">
        <v>922</v>
      </c>
      <c r="E34" s="46">
        <v>1367.3589999999999</v>
      </c>
      <c r="F34" s="47">
        <f t="shared" si="17"/>
        <v>148.30357917570498</v>
      </c>
      <c r="G34" s="47">
        <f t="shared" si="12"/>
        <v>148.30357917570498</v>
      </c>
      <c r="H34" s="46">
        <v>3240.0600599999998</v>
      </c>
      <c r="I34" s="46">
        <f t="shared" ref="I34:I46" si="18">E34-H34</f>
        <v>-1872.7010599999999</v>
      </c>
      <c r="J34" s="47">
        <f t="shared" ref="J34:J46" si="19">E34/H34*100</f>
        <v>42.201655977945052</v>
      </c>
    </row>
    <row r="35" spans="1:10" s="34" customFormat="1" ht="47.45" customHeight="1">
      <c r="A35" s="40" t="s">
        <v>34</v>
      </c>
      <c r="B35" s="41" t="s">
        <v>10</v>
      </c>
      <c r="C35" s="46">
        <v>20</v>
      </c>
      <c r="D35" s="46">
        <v>20</v>
      </c>
      <c r="E35" s="46">
        <v>4.2</v>
      </c>
      <c r="F35" s="47">
        <f t="shared" si="17"/>
        <v>21.000000000000004</v>
      </c>
      <c r="G35" s="47">
        <f t="shared" si="12"/>
        <v>21.000000000000004</v>
      </c>
      <c r="H35" s="46">
        <v>7.7699199999999999</v>
      </c>
      <c r="I35" s="46">
        <f t="shared" si="18"/>
        <v>-3.5699199999999998</v>
      </c>
      <c r="J35" s="47">
        <f t="shared" si="19"/>
        <v>54.054610600881347</v>
      </c>
    </row>
    <row r="36" spans="1:10" s="34" customFormat="1" ht="47.45" customHeight="1">
      <c r="A36" s="43" t="s">
        <v>35</v>
      </c>
      <c r="B36" s="41" t="s">
        <v>11</v>
      </c>
      <c r="C36" s="38">
        <f>SUM(C37:C45)</f>
        <v>895602.3</v>
      </c>
      <c r="D36" s="38">
        <f>SUM(D37:D45)</f>
        <v>859945.70000000007</v>
      </c>
      <c r="E36" s="38">
        <f>SUM(E37:E45)</f>
        <v>530592.92082</v>
      </c>
      <c r="F36" s="42">
        <f t="shared" si="17"/>
        <v>61.700747014608012</v>
      </c>
      <c r="G36" s="42">
        <f t="shared" si="12"/>
        <v>59.244256163701223</v>
      </c>
      <c r="H36" s="38">
        <f>SUM(H37:H45)</f>
        <v>479069.61592000001</v>
      </c>
      <c r="I36" s="38">
        <f t="shared" si="18"/>
        <v>51523.304899999988</v>
      </c>
      <c r="J36" s="42">
        <f t="shared" si="19"/>
        <v>110.75486801663578</v>
      </c>
    </row>
    <row r="37" spans="1:10" s="34" customFormat="1" ht="47.45" customHeight="1">
      <c r="A37" s="40" t="s">
        <v>94</v>
      </c>
      <c r="B37" s="45" t="s">
        <v>46</v>
      </c>
      <c r="C37" s="46">
        <v>83215.7</v>
      </c>
      <c r="D37" s="46">
        <v>88415.7</v>
      </c>
      <c r="E37" s="53">
        <v>62611.8</v>
      </c>
      <c r="F37" s="47">
        <f t="shared" si="17"/>
        <v>70.815251137524228</v>
      </c>
      <c r="G37" s="47">
        <f t="shared" si="12"/>
        <v>75.24036930531139</v>
      </c>
      <c r="H37" s="53">
        <v>46520.800000000003</v>
      </c>
      <c r="I37" s="46">
        <f t="shared" si="18"/>
        <v>16091</v>
      </c>
      <c r="J37" s="47">
        <f t="shared" si="19"/>
        <v>134.58882908290485</v>
      </c>
    </row>
    <row r="38" spans="1:10" s="34" customFormat="1" ht="47.45" customHeight="1">
      <c r="A38" s="40" t="s">
        <v>95</v>
      </c>
      <c r="B38" s="45" t="s">
        <v>42</v>
      </c>
      <c r="C38" s="46">
        <v>428548.6</v>
      </c>
      <c r="D38" s="46">
        <v>392138.3</v>
      </c>
      <c r="E38" s="53">
        <v>199671.49656</v>
      </c>
      <c r="F38" s="47">
        <f t="shared" si="17"/>
        <v>50.918641856712284</v>
      </c>
      <c r="G38" s="47">
        <f t="shared" si="12"/>
        <v>46.592497691043675</v>
      </c>
      <c r="H38" s="46">
        <v>151150.32154999999</v>
      </c>
      <c r="I38" s="46">
        <f t="shared" si="18"/>
        <v>48521.175010000006</v>
      </c>
      <c r="J38" s="47">
        <f t="shared" si="19"/>
        <v>132.10127144449996</v>
      </c>
    </row>
    <row r="39" spans="1:10" s="34" customFormat="1" ht="47.45" customHeight="1">
      <c r="A39" s="40" t="s">
        <v>96</v>
      </c>
      <c r="B39" s="45" t="s">
        <v>82</v>
      </c>
      <c r="C39" s="46">
        <v>366109</v>
      </c>
      <c r="D39" s="46">
        <v>362846.8</v>
      </c>
      <c r="E39" s="53">
        <v>256101.49927</v>
      </c>
      <c r="F39" s="47">
        <f t="shared" si="17"/>
        <v>70.581165183212306</v>
      </c>
      <c r="G39" s="47">
        <f t="shared" si="12"/>
        <v>69.952254457005964</v>
      </c>
      <c r="H39" s="46">
        <v>249557.88665999999</v>
      </c>
      <c r="I39" s="46">
        <f t="shared" si="18"/>
        <v>6543.612610000011</v>
      </c>
      <c r="J39" s="47">
        <f t="shared" si="19"/>
        <v>102.6220820738537</v>
      </c>
    </row>
    <row r="40" spans="1:10" s="34" customFormat="1" ht="47.45" customHeight="1">
      <c r="A40" s="40" t="s">
        <v>97</v>
      </c>
      <c r="B40" s="45" t="s">
        <v>52</v>
      </c>
      <c r="C40" s="46">
        <v>17729</v>
      </c>
      <c r="D40" s="46">
        <v>16544.900000000001</v>
      </c>
      <c r="E40" s="53">
        <v>12322.74418</v>
      </c>
      <c r="F40" s="47">
        <f t="shared" si="17"/>
        <v>74.480620493324224</v>
      </c>
      <c r="G40" s="47">
        <f t="shared" si="12"/>
        <v>69.506143493710866</v>
      </c>
      <c r="H40" s="46">
        <v>11701.524530000001</v>
      </c>
      <c r="I40" s="46">
        <f t="shared" si="18"/>
        <v>621.21964999999909</v>
      </c>
      <c r="J40" s="47">
        <f t="shared" si="19"/>
        <v>105.30887790225398</v>
      </c>
    </row>
    <row r="41" spans="1:10" s="34" customFormat="1" ht="47.45" customHeight="1">
      <c r="A41" s="40" t="s">
        <v>108</v>
      </c>
      <c r="B41" s="45" t="s">
        <v>106</v>
      </c>
      <c r="C41" s="46">
        <v>0</v>
      </c>
      <c r="D41" s="46">
        <v>0</v>
      </c>
      <c r="E41" s="53">
        <v>0</v>
      </c>
      <c r="F41" s="47" t="e">
        <f t="shared" si="17"/>
        <v>#DIV/0!</v>
      </c>
      <c r="G41" s="47" t="e">
        <f t="shared" si="12"/>
        <v>#DIV/0!</v>
      </c>
      <c r="H41" s="46">
        <v>20</v>
      </c>
      <c r="I41" s="46">
        <f t="shared" si="18"/>
        <v>-20</v>
      </c>
      <c r="J41" s="47">
        <f t="shared" si="19"/>
        <v>0</v>
      </c>
    </row>
    <row r="42" spans="1:10" s="34" customFormat="1" ht="47.45" customHeight="1">
      <c r="A42" s="40" t="s">
        <v>99</v>
      </c>
      <c r="B42" s="45" t="s">
        <v>98</v>
      </c>
      <c r="C42" s="46">
        <v>0</v>
      </c>
      <c r="D42" s="46">
        <v>0</v>
      </c>
      <c r="E42" s="53">
        <v>119.25</v>
      </c>
      <c r="F42" s="47" t="e">
        <f t="shared" si="17"/>
        <v>#DIV/0!</v>
      </c>
      <c r="G42" s="47" t="e">
        <f t="shared" si="12"/>
        <v>#DIV/0!</v>
      </c>
      <c r="H42" s="46">
        <v>20000</v>
      </c>
      <c r="I42" s="46">
        <f t="shared" si="18"/>
        <v>-19880.75</v>
      </c>
      <c r="J42" s="47">
        <f t="shared" si="19"/>
        <v>0.59624999999999995</v>
      </c>
    </row>
    <row r="43" spans="1:10" s="34" customFormat="1" ht="47.45" customHeight="1">
      <c r="A43" s="40" t="s">
        <v>44</v>
      </c>
      <c r="B43" s="45" t="s">
        <v>45</v>
      </c>
      <c r="C43" s="46">
        <v>0</v>
      </c>
      <c r="D43" s="46">
        <v>0</v>
      </c>
      <c r="E43" s="53">
        <v>14</v>
      </c>
      <c r="F43" s="47">
        <v>0</v>
      </c>
      <c r="G43" s="47">
        <v>0</v>
      </c>
      <c r="H43" s="46">
        <v>11.75</v>
      </c>
      <c r="I43" s="46">
        <f t="shared" si="18"/>
        <v>2.25</v>
      </c>
      <c r="J43" s="47">
        <f t="shared" si="19"/>
        <v>119.14893617021276</v>
      </c>
    </row>
    <row r="44" spans="1:10" s="34" customFormat="1" ht="47.45" customHeight="1">
      <c r="A44" s="54" t="s">
        <v>59</v>
      </c>
      <c r="B44" s="45" t="s">
        <v>62</v>
      </c>
      <c r="C44" s="46">
        <v>0</v>
      </c>
      <c r="D44" s="46">
        <v>0</v>
      </c>
      <c r="E44" s="46">
        <v>5472.1475700000001</v>
      </c>
      <c r="F44" s="47">
        <v>0</v>
      </c>
      <c r="G44" s="47">
        <v>0</v>
      </c>
      <c r="H44" s="46">
        <v>712.52395000000001</v>
      </c>
      <c r="I44" s="46">
        <f t="shared" si="18"/>
        <v>4759.6236200000003</v>
      </c>
      <c r="J44" s="47">
        <f t="shared" si="19"/>
        <v>767.9948961715603</v>
      </c>
    </row>
    <row r="45" spans="1:10" s="34" customFormat="1" ht="47.45" customHeight="1">
      <c r="A45" s="54" t="s">
        <v>38</v>
      </c>
      <c r="B45" s="45" t="s">
        <v>39</v>
      </c>
      <c r="C45" s="46">
        <v>0</v>
      </c>
      <c r="D45" s="46">
        <v>0</v>
      </c>
      <c r="E45" s="46">
        <v>-5720.0167600000004</v>
      </c>
      <c r="F45" s="47">
        <v>0</v>
      </c>
      <c r="G45" s="47">
        <v>0</v>
      </c>
      <c r="H45" s="46">
        <v>-605.19077000000004</v>
      </c>
      <c r="I45" s="46">
        <f t="shared" si="18"/>
        <v>-5114.8259900000003</v>
      </c>
      <c r="J45" s="47">
        <f t="shared" si="19"/>
        <v>945.15928588930717</v>
      </c>
    </row>
    <row r="46" spans="1:10" s="34" customFormat="1" ht="35.450000000000003" customHeight="1">
      <c r="A46" s="55"/>
      <c r="B46" s="9" t="s">
        <v>47</v>
      </c>
      <c r="C46" s="38">
        <f>SUM(C4,C36)</f>
        <v>1298595.3</v>
      </c>
      <c r="D46" s="38">
        <f>SUM(D4,D36)</f>
        <v>1262938.7000000002</v>
      </c>
      <c r="E46" s="38">
        <f>SUM(E4,E36)</f>
        <v>827636.17200000002</v>
      </c>
      <c r="F46" s="42">
        <f>E46/D46*100</f>
        <v>65.532568762046793</v>
      </c>
      <c r="G46" s="42">
        <f>E46/C46*100</f>
        <v>63.733187082996523</v>
      </c>
      <c r="H46" s="38">
        <f>SUM(H4,H36)</f>
        <v>776159.41703999997</v>
      </c>
      <c r="I46" s="38">
        <f t="shared" si="18"/>
        <v>51476.754960000049</v>
      </c>
      <c r="J46" s="42">
        <f t="shared" si="19"/>
        <v>106.6322399535284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60" zoomScaleNormal="60" zoomScaleSheetLayoutView="80" workbookViewId="0">
      <pane xSplit="1" ySplit="3" topLeftCell="B42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ColWidth="9.140625" defaultRowHeight="18"/>
  <cols>
    <col min="1" max="1" width="15" style="1" customWidth="1"/>
    <col min="2" max="2" width="60" style="17" customWidth="1"/>
    <col min="3" max="3" width="24.42578125" style="18" customWidth="1"/>
    <col min="4" max="4" width="28.42578125" style="18" customWidth="1"/>
    <col min="5" max="5" width="20.140625" style="18" customWidth="1"/>
    <col min="6" max="6" width="17.85546875" style="18" customWidth="1"/>
    <col min="7" max="7" width="18.7109375" style="18" customWidth="1"/>
    <col min="8" max="8" width="19.5703125" style="18" customWidth="1"/>
    <col min="9" max="10" width="17.28515625" style="18" customWidth="1"/>
    <col min="11" max="16384" width="9.140625" style="1"/>
  </cols>
  <sheetData>
    <row r="1" spans="1:10" ht="70.150000000000006" customHeight="1">
      <c r="A1" s="57" t="s">
        <v>102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96.6" customHeight="1">
      <c r="A2" s="6" t="s">
        <v>36</v>
      </c>
      <c r="B2" s="11" t="s">
        <v>12</v>
      </c>
      <c r="C2" s="12" t="s">
        <v>75</v>
      </c>
      <c r="D2" s="12" t="s">
        <v>76</v>
      </c>
      <c r="E2" s="12" t="s">
        <v>103</v>
      </c>
      <c r="F2" s="13" t="s">
        <v>77</v>
      </c>
      <c r="G2" s="13" t="s">
        <v>78</v>
      </c>
      <c r="H2" s="14" t="s">
        <v>104</v>
      </c>
      <c r="I2" s="14" t="s">
        <v>79</v>
      </c>
      <c r="J2" s="13" t="s">
        <v>80</v>
      </c>
    </row>
    <row r="3" spans="1:10" s="10" customFormat="1" ht="15.75">
      <c r="A3" s="19">
        <v>1</v>
      </c>
      <c r="B3" s="9">
        <v>2</v>
      </c>
      <c r="C3" s="20">
        <v>3</v>
      </c>
      <c r="D3" s="31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</row>
    <row r="4" spans="1:10" ht="20.25">
      <c r="A4" s="4" t="s">
        <v>21</v>
      </c>
      <c r="B4" s="21" t="s">
        <v>55</v>
      </c>
      <c r="C4" s="26">
        <f t="shared" ref="C4:E4" si="0">SUM(C5,C21)</f>
        <v>462824.95802999998</v>
      </c>
      <c r="D4" s="26">
        <f t="shared" si="0"/>
        <v>463238.95802999998</v>
      </c>
      <c r="E4" s="26">
        <f t="shared" si="0"/>
        <v>333476.90432000003</v>
      </c>
      <c r="F4" s="32">
        <f t="shared" ref="F4:F12" si="1">E4/D4*100</f>
        <v>71.988095677048733</v>
      </c>
      <c r="G4" s="32">
        <f t="shared" ref="G4:G19" si="2">E4/C4*100</f>
        <v>72.052489506925923</v>
      </c>
      <c r="H4" s="26">
        <f t="shared" ref="H4" si="3">SUM(H5,H21)</f>
        <v>342316.66295999999</v>
      </c>
      <c r="I4" s="26">
        <f t="shared" ref="I4:I22" si="4">E4-H4</f>
        <v>-8839.7586399999564</v>
      </c>
      <c r="J4" s="32">
        <f t="shared" ref="J4:J22" si="5">E4/H4*100</f>
        <v>97.417666273221144</v>
      </c>
    </row>
    <row r="5" spans="1:10" ht="20.25">
      <c r="A5" s="3"/>
      <c r="B5" s="22" t="s">
        <v>15</v>
      </c>
      <c r="C5" s="26">
        <f>C6+C8+C9+C14+C19+C20</f>
        <v>439443.95802999998</v>
      </c>
      <c r="D5" s="26">
        <f t="shared" ref="D5:E5" si="6">D6+D8+D9+D14+D19+D20</f>
        <v>439857.95802999998</v>
      </c>
      <c r="E5" s="26">
        <f t="shared" si="6"/>
        <v>308486.02201000002</v>
      </c>
      <c r="F5" s="32">
        <f t="shared" si="1"/>
        <v>70.133100101592362</v>
      </c>
      <c r="G5" s="32">
        <f t="shared" si="2"/>
        <v>70.199172470802367</v>
      </c>
      <c r="H5" s="26">
        <f t="shared" ref="H5" si="7">H6+H8+H9+H14+H19+H20</f>
        <v>317342.03817000001</v>
      </c>
      <c r="I5" s="26">
        <f t="shared" si="4"/>
        <v>-8856.0161599999992</v>
      </c>
      <c r="J5" s="32">
        <f t="shared" si="5"/>
        <v>97.20931515689837</v>
      </c>
    </row>
    <row r="6" spans="1:10" ht="20.25">
      <c r="A6" s="4" t="s">
        <v>22</v>
      </c>
      <c r="B6" s="21" t="s">
        <v>0</v>
      </c>
      <c r="C6" s="26">
        <f t="shared" ref="C6:E6" si="8">C7</f>
        <v>344737.95802999998</v>
      </c>
      <c r="D6" s="26">
        <f t="shared" si="8"/>
        <v>344737.95802999998</v>
      </c>
      <c r="E6" s="26">
        <f t="shared" si="8"/>
        <v>233674.97975</v>
      </c>
      <c r="F6" s="32">
        <f t="shared" si="1"/>
        <v>67.783362495192662</v>
      </c>
      <c r="G6" s="32">
        <f t="shared" si="2"/>
        <v>67.783362495192662</v>
      </c>
      <c r="H6" s="26">
        <f t="shared" ref="H6" si="9">H7</f>
        <v>235609.85532999999</v>
      </c>
      <c r="I6" s="26">
        <f t="shared" si="4"/>
        <v>-1934.8755799999926</v>
      </c>
      <c r="J6" s="32">
        <f t="shared" si="5"/>
        <v>99.17877986161065</v>
      </c>
    </row>
    <row r="7" spans="1:10" ht="35.450000000000003" customHeight="1">
      <c r="A7" s="4" t="s">
        <v>23</v>
      </c>
      <c r="B7" s="23" t="s">
        <v>1</v>
      </c>
      <c r="C7" s="27">
        <v>344737.95802999998</v>
      </c>
      <c r="D7" s="27">
        <v>344737.95802999998</v>
      </c>
      <c r="E7" s="27">
        <v>233674.97975</v>
      </c>
      <c r="F7" s="28">
        <f t="shared" si="1"/>
        <v>67.783362495192662</v>
      </c>
      <c r="G7" s="28">
        <f t="shared" si="2"/>
        <v>67.783362495192662</v>
      </c>
      <c r="H7" s="27">
        <v>235609.85532999999</v>
      </c>
      <c r="I7" s="27">
        <f t="shared" si="4"/>
        <v>-1934.8755799999926</v>
      </c>
      <c r="J7" s="28">
        <f t="shared" si="5"/>
        <v>99.17877986161065</v>
      </c>
    </row>
    <row r="8" spans="1:10" ht="37.9" customHeight="1">
      <c r="A8" s="4" t="s">
        <v>49</v>
      </c>
      <c r="B8" s="21" t="s">
        <v>48</v>
      </c>
      <c r="C8" s="27">
        <v>26159</v>
      </c>
      <c r="D8" s="27">
        <v>26159</v>
      </c>
      <c r="E8" s="27">
        <v>23785.274089999999</v>
      </c>
      <c r="F8" s="28">
        <f t="shared" si="1"/>
        <v>90.925777323292166</v>
      </c>
      <c r="G8" s="28">
        <f t="shared" si="2"/>
        <v>90.925777323292166</v>
      </c>
      <c r="H8" s="27">
        <v>19609.297780000001</v>
      </c>
      <c r="I8" s="27">
        <f t="shared" si="4"/>
        <v>4175.9763099999982</v>
      </c>
      <c r="J8" s="28">
        <f t="shared" si="5"/>
        <v>121.29589930680322</v>
      </c>
    </row>
    <row r="9" spans="1:10" ht="20.45" customHeight="1">
      <c r="A9" s="4" t="s">
        <v>24</v>
      </c>
      <c r="B9" s="21" t="s">
        <v>2</v>
      </c>
      <c r="C9" s="26">
        <f>SUM(C10:C13)</f>
        <v>43447</v>
      </c>
      <c r="D9" s="26">
        <f>SUM(D10:D13)</f>
        <v>43447</v>
      </c>
      <c r="E9" s="26">
        <f t="shared" ref="E9" si="10">SUM(E10:E13)</f>
        <v>40785.272319999996</v>
      </c>
      <c r="F9" s="32">
        <f t="shared" si="1"/>
        <v>93.873621469836806</v>
      </c>
      <c r="G9" s="32">
        <f t="shared" si="2"/>
        <v>93.873621469836806</v>
      </c>
      <c r="H9" s="26">
        <f t="shared" ref="H9" si="11">SUM(H10:H13)</f>
        <v>39693.95635</v>
      </c>
      <c r="I9" s="26">
        <f t="shared" si="4"/>
        <v>1091.315969999996</v>
      </c>
      <c r="J9" s="32">
        <f t="shared" si="5"/>
        <v>102.7493252634667</v>
      </c>
    </row>
    <row r="10" spans="1:10" ht="43.15" customHeight="1">
      <c r="A10" s="4" t="s">
        <v>53</v>
      </c>
      <c r="B10" s="23" t="s">
        <v>54</v>
      </c>
      <c r="C10" s="27">
        <v>40883</v>
      </c>
      <c r="D10" s="27">
        <v>40883</v>
      </c>
      <c r="E10" s="27">
        <v>39160.168400000002</v>
      </c>
      <c r="F10" s="28">
        <f t="shared" si="1"/>
        <v>95.785946236822156</v>
      </c>
      <c r="G10" s="28">
        <f t="shared" si="2"/>
        <v>95.785946236822156</v>
      </c>
      <c r="H10" s="27">
        <v>32929.614549999998</v>
      </c>
      <c r="I10" s="27">
        <f t="shared" si="4"/>
        <v>6230.5538500000039</v>
      </c>
      <c r="J10" s="28">
        <f t="shared" si="5"/>
        <v>118.92082229064538</v>
      </c>
    </row>
    <row r="11" spans="1:10" ht="58.9" customHeight="1">
      <c r="A11" s="4" t="s">
        <v>41</v>
      </c>
      <c r="B11" s="23" t="s">
        <v>3</v>
      </c>
      <c r="C11" s="27">
        <v>0</v>
      </c>
      <c r="D11" s="27">
        <v>0</v>
      </c>
      <c r="E11" s="28">
        <v>-39.238340000000001</v>
      </c>
      <c r="F11" s="28">
        <v>0</v>
      </c>
      <c r="G11" s="28">
        <v>0</v>
      </c>
      <c r="H11" s="28">
        <v>4842.0592900000001</v>
      </c>
      <c r="I11" s="27">
        <f t="shared" si="4"/>
        <v>-4881.29763</v>
      </c>
      <c r="J11" s="28">
        <f t="shared" si="5"/>
        <v>-0.81036471571169044</v>
      </c>
    </row>
    <row r="12" spans="1:10" ht="33" customHeight="1">
      <c r="A12" s="4" t="s">
        <v>40</v>
      </c>
      <c r="B12" s="23" t="s">
        <v>13</v>
      </c>
      <c r="C12" s="27">
        <v>64</v>
      </c>
      <c r="D12" s="27">
        <v>64</v>
      </c>
      <c r="E12" s="27">
        <v>52.045650000000002</v>
      </c>
      <c r="F12" s="28">
        <f t="shared" si="1"/>
        <v>81.321328125000008</v>
      </c>
      <c r="G12" s="28">
        <f t="shared" si="2"/>
        <v>81.321328125000008</v>
      </c>
      <c r="H12" s="27">
        <v>22.843350000000001</v>
      </c>
      <c r="I12" s="27">
        <f t="shared" si="4"/>
        <v>29.202300000000001</v>
      </c>
      <c r="J12" s="28">
        <f t="shared" si="5"/>
        <v>227.83720426294741</v>
      </c>
    </row>
    <row r="13" spans="1:10" ht="58.9" customHeight="1">
      <c r="A13" s="4" t="s">
        <v>43</v>
      </c>
      <c r="B13" s="23" t="s">
        <v>81</v>
      </c>
      <c r="C13" s="27">
        <v>2500</v>
      </c>
      <c r="D13" s="27">
        <v>2500</v>
      </c>
      <c r="E13" s="27">
        <v>1612.2966100000001</v>
      </c>
      <c r="F13" s="28">
        <f>E13/D13*100</f>
        <v>64.491864399999997</v>
      </c>
      <c r="G13" s="28">
        <f t="shared" si="2"/>
        <v>64.491864399999997</v>
      </c>
      <c r="H13" s="27">
        <v>1899.4391599999999</v>
      </c>
      <c r="I13" s="27">
        <f t="shared" si="4"/>
        <v>-287.1425499999998</v>
      </c>
      <c r="J13" s="28">
        <f t="shared" si="5"/>
        <v>84.882771923055444</v>
      </c>
    </row>
    <row r="14" spans="1:10" s="25" customFormat="1" ht="30.6" customHeight="1">
      <c r="A14" s="3" t="s">
        <v>66</v>
      </c>
      <c r="B14" s="21" t="s">
        <v>67</v>
      </c>
      <c r="C14" s="26">
        <f>C15+C16</f>
        <v>21817</v>
      </c>
      <c r="D14" s="26">
        <f t="shared" ref="D14:E14" si="12">D15+D16</f>
        <v>22231</v>
      </c>
      <c r="E14" s="26">
        <f t="shared" si="12"/>
        <v>7095.7109099999998</v>
      </c>
      <c r="F14" s="32">
        <f t="shared" ref="F14:F18" si="13">E14/D14*100</f>
        <v>31.918091448877696</v>
      </c>
      <c r="G14" s="32">
        <f t="shared" si="2"/>
        <v>32.523770041710591</v>
      </c>
      <c r="H14" s="26">
        <f>H15+H16</f>
        <v>19658.054810000001</v>
      </c>
      <c r="I14" s="26">
        <f t="shared" si="4"/>
        <v>-12562.343900000002</v>
      </c>
      <c r="J14" s="32">
        <f t="shared" si="5"/>
        <v>36.095691962311705</v>
      </c>
    </row>
    <row r="15" spans="1:10" ht="30.6" customHeight="1">
      <c r="A15" s="4" t="s">
        <v>68</v>
      </c>
      <c r="B15" s="23" t="s">
        <v>69</v>
      </c>
      <c r="C15" s="27">
        <v>7241</v>
      </c>
      <c r="D15" s="27">
        <v>7241</v>
      </c>
      <c r="E15" s="27">
        <v>1231.13724</v>
      </c>
      <c r="F15" s="28">
        <f t="shared" si="13"/>
        <v>17.002309625742303</v>
      </c>
      <c r="G15" s="28">
        <f t="shared" si="2"/>
        <v>17.002309625742303</v>
      </c>
      <c r="H15" s="27">
        <v>1058.9565600000001</v>
      </c>
      <c r="I15" s="27">
        <f t="shared" si="4"/>
        <v>172.18067999999994</v>
      </c>
      <c r="J15" s="28">
        <f t="shared" si="5"/>
        <v>116.25946582738011</v>
      </c>
    </row>
    <row r="16" spans="1:10" ht="30.6" customHeight="1">
      <c r="A16" s="4" t="s">
        <v>70</v>
      </c>
      <c r="B16" s="23" t="s">
        <v>71</v>
      </c>
      <c r="C16" s="27">
        <f>C17+C18</f>
        <v>14576</v>
      </c>
      <c r="D16" s="27">
        <f t="shared" ref="D16:E16" si="14">D17+D18</f>
        <v>14990</v>
      </c>
      <c r="E16" s="27">
        <f t="shared" si="14"/>
        <v>5864.5736699999998</v>
      </c>
      <c r="F16" s="28">
        <f t="shared" si="13"/>
        <v>39.123239959973318</v>
      </c>
      <c r="G16" s="28">
        <f t="shared" si="2"/>
        <v>40.23445163282107</v>
      </c>
      <c r="H16" s="27">
        <f t="shared" ref="H16" si="15">H17+H18</f>
        <v>18599.098250000003</v>
      </c>
      <c r="I16" s="27">
        <f t="shared" si="4"/>
        <v>-12734.524580000003</v>
      </c>
      <c r="J16" s="28">
        <f t="shared" si="5"/>
        <v>31.531494651897969</v>
      </c>
    </row>
    <row r="17" spans="1:10" ht="30.6" customHeight="1">
      <c r="A17" s="4" t="s">
        <v>74</v>
      </c>
      <c r="B17" s="23" t="s">
        <v>72</v>
      </c>
      <c r="C17" s="27">
        <v>11336</v>
      </c>
      <c r="D17" s="27">
        <v>11750</v>
      </c>
      <c r="E17" s="27">
        <v>5008.2269399999996</v>
      </c>
      <c r="F17" s="28">
        <f t="shared" si="13"/>
        <v>42.623207999999998</v>
      </c>
      <c r="G17" s="28">
        <f t="shared" si="2"/>
        <v>44.179842448835565</v>
      </c>
      <c r="H17" s="27">
        <v>17972.174210000001</v>
      </c>
      <c r="I17" s="27">
        <f t="shared" si="4"/>
        <v>-12963.947270000001</v>
      </c>
      <c r="J17" s="28">
        <f t="shared" si="5"/>
        <v>27.866561282348041</v>
      </c>
    </row>
    <row r="18" spans="1:10" ht="30.6" customHeight="1">
      <c r="A18" s="4" t="s">
        <v>92</v>
      </c>
      <c r="B18" s="23" t="s">
        <v>73</v>
      </c>
      <c r="C18" s="27">
        <v>3240</v>
      </c>
      <c r="D18" s="27">
        <v>3240</v>
      </c>
      <c r="E18" s="27">
        <v>856.34672999999998</v>
      </c>
      <c r="F18" s="28">
        <f t="shared" si="13"/>
        <v>26.430454629629629</v>
      </c>
      <c r="G18" s="28">
        <f t="shared" si="2"/>
        <v>26.430454629629629</v>
      </c>
      <c r="H18" s="27">
        <v>626.92403999999999</v>
      </c>
      <c r="I18" s="27">
        <f t="shared" si="4"/>
        <v>229.42268999999999</v>
      </c>
      <c r="J18" s="28">
        <f t="shared" si="5"/>
        <v>136.59497408968397</v>
      </c>
    </row>
    <row r="19" spans="1:10" ht="52.15" customHeight="1">
      <c r="A19" s="4" t="s">
        <v>25</v>
      </c>
      <c r="B19" s="23" t="s">
        <v>4</v>
      </c>
      <c r="C19" s="27">
        <v>3283</v>
      </c>
      <c r="D19" s="27">
        <v>3283</v>
      </c>
      <c r="E19" s="27">
        <v>3144.52054</v>
      </c>
      <c r="F19" s="28">
        <f>E19/D19*100</f>
        <v>95.781923240938156</v>
      </c>
      <c r="G19" s="28">
        <f t="shared" si="2"/>
        <v>95.781923240938156</v>
      </c>
      <c r="H19" s="27">
        <v>2770.85176</v>
      </c>
      <c r="I19" s="27">
        <f t="shared" si="4"/>
        <v>373.66877999999997</v>
      </c>
      <c r="J19" s="28">
        <f t="shared" si="5"/>
        <v>113.48570087343828</v>
      </c>
    </row>
    <row r="20" spans="1:10" ht="28.15" customHeight="1">
      <c r="A20" s="4" t="s">
        <v>26</v>
      </c>
      <c r="B20" s="23" t="s">
        <v>19</v>
      </c>
      <c r="C20" s="27">
        <v>0</v>
      </c>
      <c r="D20" s="27">
        <v>0</v>
      </c>
      <c r="E20" s="27">
        <v>0.26440000000000002</v>
      </c>
      <c r="F20" s="28">
        <v>0</v>
      </c>
      <c r="G20" s="28">
        <v>0</v>
      </c>
      <c r="H20" s="27">
        <v>2.214E-2</v>
      </c>
      <c r="I20" s="27">
        <f t="shared" si="4"/>
        <v>0.24226000000000003</v>
      </c>
      <c r="J20" s="28">
        <f t="shared" si="5"/>
        <v>1194.2186088527553</v>
      </c>
    </row>
    <row r="21" spans="1:10" ht="29.45" customHeight="1">
      <c r="A21" s="4"/>
      <c r="B21" s="22" t="s">
        <v>16</v>
      </c>
      <c r="C21" s="26">
        <f>C22+C31+C33+C34+C39+C40</f>
        <v>23381</v>
      </c>
      <c r="D21" s="26">
        <f>D22+D31+D33+D34+D39+D40</f>
        <v>23381</v>
      </c>
      <c r="E21" s="26">
        <f>E22+E31+E33+E34+E39+E40</f>
        <v>24990.882310000001</v>
      </c>
      <c r="F21" s="32">
        <f>E21/D21*100</f>
        <v>106.8854296651127</v>
      </c>
      <c r="G21" s="32">
        <f>E21/C21*100</f>
        <v>106.8854296651127</v>
      </c>
      <c r="H21" s="26">
        <f>H22+H31+H33+H34+H39+H40</f>
        <v>24974.624790000002</v>
      </c>
      <c r="I21" s="26">
        <f t="shared" si="4"/>
        <v>16.257519999999204</v>
      </c>
      <c r="J21" s="32">
        <f t="shared" si="5"/>
        <v>100.06509615314225</v>
      </c>
    </row>
    <row r="22" spans="1:10" ht="94.9" customHeight="1">
      <c r="A22" s="4" t="s">
        <v>27</v>
      </c>
      <c r="B22" s="21" t="s">
        <v>5</v>
      </c>
      <c r="C22" s="26">
        <f>SUM(C23:C30)</f>
        <v>12884</v>
      </c>
      <c r="D22" s="26">
        <f>SUM(D23:D30)</f>
        <v>12884</v>
      </c>
      <c r="E22" s="26">
        <f>SUM(E23:E30)</f>
        <v>9981.9345200000007</v>
      </c>
      <c r="F22" s="32">
        <f>E22/D22*100</f>
        <v>77.475430922073897</v>
      </c>
      <c r="G22" s="32">
        <f>E22/C22*100</f>
        <v>77.475430922073897</v>
      </c>
      <c r="H22" s="26">
        <f>SUM(H23:H30)</f>
        <v>10211.762490000001</v>
      </c>
      <c r="I22" s="26">
        <f t="shared" si="4"/>
        <v>-229.82797000000028</v>
      </c>
      <c r="J22" s="32">
        <f t="shared" si="5"/>
        <v>97.749379989741612</v>
      </c>
    </row>
    <row r="23" spans="1:10" ht="20.25" hidden="1">
      <c r="A23" s="4"/>
      <c r="B23" s="23"/>
      <c r="C23" s="27"/>
      <c r="D23" s="27"/>
      <c r="E23" s="27"/>
      <c r="F23" s="28"/>
      <c r="G23" s="28"/>
      <c r="H23" s="27"/>
      <c r="I23" s="27"/>
      <c r="J23" s="28"/>
    </row>
    <row r="24" spans="1:10" ht="97.15" customHeight="1">
      <c r="A24" s="4" t="s">
        <v>100</v>
      </c>
      <c r="B24" s="23" t="s">
        <v>17</v>
      </c>
      <c r="C24" s="27">
        <v>9653</v>
      </c>
      <c r="D24" s="27">
        <v>9653</v>
      </c>
      <c r="E24" s="27">
        <v>7466.0735500000001</v>
      </c>
      <c r="F24" s="28">
        <f>E24/D24*100</f>
        <v>77.344592872682071</v>
      </c>
      <c r="G24" s="28">
        <f>E24/C24*100</f>
        <v>77.344592872682071</v>
      </c>
      <c r="H24" s="27">
        <v>7608.4283500000001</v>
      </c>
      <c r="I24" s="27">
        <f>E24-H24</f>
        <v>-142.35480000000007</v>
      </c>
      <c r="J24" s="28">
        <f>E24/H24*100</f>
        <v>98.128985469121218</v>
      </c>
    </row>
    <row r="25" spans="1:10" ht="90" hidden="1">
      <c r="A25" s="4" t="s">
        <v>28</v>
      </c>
      <c r="B25" s="23" t="s">
        <v>20</v>
      </c>
      <c r="C25" s="27"/>
      <c r="D25" s="27"/>
      <c r="E25" s="27">
        <v>0</v>
      </c>
      <c r="F25" s="28" t="e">
        <f>E25/D25*100</f>
        <v>#DIV/0!</v>
      </c>
      <c r="G25" s="28" t="e">
        <f>E25/C25*100</f>
        <v>#DIV/0!</v>
      </c>
      <c r="H25" s="27"/>
      <c r="I25" s="27">
        <f>E25-H25</f>
        <v>0</v>
      </c>
      <c r="J25" s="28" t="e">
        <f>E25/H25*100</f>
        <v>#DIV/0!</v>
      </c>
    </row>
    <row r="26" spans="1:10" ht="180" hidden="1">
      <c r="A26" s="4" t="s">
        <v>58</v>
      </c>
      <c r="B26" s="23" t="s">
        <v>57</v>
      </c>
      <c r="C26" s="27"/>
      <c r="D26" s="27"/>
      <c r="E26" s="27">
        <v>0</v>
      </c>
      <c r="F26" s="28"/>
      <c r="G26" s="28"/>
      <c r="H26" s="27"/>
      <c r="I26" s="27">
        <f>E26-H26</f>
        <v>0</v>
      </c>
      <c r="J26" s="28" t="e">
        <f>E26/H26*100</f>
        <v>#DIV/0!</v>
      </c>
    </row>
    <row r="27" spans="1:10" ht="72">
      <c r="A27" s="4" t="s">
        <v>101</v>
      </c>
      <c r="B27" s="23" t="s">
        <v>61</v>
      </c>
      <c r="C27" s="27">
        <v>1348</v>
      </c>
      <c r="D27" s="27">
        <v>1348</v>
      </c>
      <c r="E27" s="27">
        <v>1182.1248900000001</v>
      </c>
      <c r="F27" s="28">
        <f>E27/D27*100</f>
        <v>87.694724777448073</v>
      </c>
      <c r="G27" s="28">
        <f>E27/C27*100</f>
        <v>87.694724777448073</v>
      </c>
      <c r="H27" s="29">
        <v>1375.21586</v>
      </c>
      <c r="I27" s="27">
        <f>E27-H27</f>
        <v>-193.09096999999997</v>
      </c>
      <c r="J27" s="28">
        <f>E27/H27*100</f>
        <v>85.95922461220016</v>
      </c>
    </row>
    <row r="28" spans="1:10" ht="20.25" hidden="1">
      <c r="A28" s="4"/>
      <c r="B28" s="23"/>
      <c r="C28" s="27"/>
      <c r="D28" s="27"/>
      <c r="E28" s="27"/>
      <c r="F28" s="28"/>
      <c r="G28" s="28"/>
      <c r="H28" s="27"/>
      <c r="I28" s="27"/>
      <c r="J28" s="28"/>
    </row>
    <row r="29" spans="1:10" ht="20.25" hidden="1">
      <c r="A29" s="4"/>
      <c r="B29" s="23"/>
      <c r="C29" s="27"/>
      <c r="D29" s="27"/>
      <c r="E29" s="27"/>
      <c r="F29" s="28"/>
      <c r="G29" s="28"/>
      <c r="H29" s="27"/>
      <c r="I29" s="27"/>
      <c r="J29" s="28"/>
    </row>
    <row r="30" spans="1:10" ht="80.45" customHeight="1">
      <c r="A30" s="4" t="s">
        <v>91</v>
      </c>
      <c r="B30" s="23" t="s">
        <v>18</v>
      </c>
      <c r="C30" s="27">
        <v>1883</v>
      </c>
      <c r="D30" s="27">
        <v>1883</v>
      </c>
      <c r="E30" s="27">
        <v>1333.7360799999999</v>
      </c>
      <c r="F30" s="28">
        <f>E30/D30*100</f>
        <v>70.83038130642592</v>
      </c>
      <c r="G30" s="28">
        <f t="shared" ref="G30:G47" si="16">E30/C30*100</f>
        <v>70.83038130642592</v>
      </c>
      <c r="H30" s="27">
        <v>1228.1182799999999</v>
      </c>
      <c r="I30" s="27">
        <f t="shared" ref="I30:I36" si="17">E30-H30</f>
        <v>105.61779999999999</v>
      </c>
      <c r="J30" s="28">
        <f t="shared" ref="J30:J36" si="18">E30/H30*100</f>
        <v>108.59996970324389</v>
      </c>
    </row>
    <row r="31" spans="1:10" ht="36">
      <c r="A31" s="4" t="s">
        <v>30</v>
      </c>
      <c r="B31" s="21" t="s">
        <v>6</v>
      </c>
      <c r="C31" s="26">
        <f>C32</f>
        <v>652</v>
      </c>
      <c r="D31" s="26">
        <f>D32</f>
        <v>652</v>
      </c>
      <c r="E31" s="26">
        <f t="shared" ref="E31" si="19">E32</f>
        <v>426.71206999999998</v>
      </c>
      <c r="F31" s="32">
        <f>E31/D31*100</f>
        <v>65.446636503067481</v>
      </c>
      <c r="G31" s="32">
        <f t="shared" si="16"/>
        <v>65.446636503067481</v>
      </c>
      <c r="H31" s="26">
        <f t="shared" ref="H31" si="20">H32</f>
        <v>-518.03632000000005</v>
      </c>
      <c r="I31" s="26">
        <f t="shared" si="17"/>
        <v>944.74838999999997</v>
      </c>
      <c r="J31" s="32">
        <f t="shared" si="18"/>
        <v>-82.37107197425847</v>
      </c>
    </row>
    <row r="32" spans="1:10" ht="63.6" customHeight="1">
      <c r="A32" s="4" t="s">
        <v>31</v>
      </c>
      <c r="B32" s="23" t="s">
        <v>7</v>
      </c>
      <c r="C32" s="27">
        <v>652</v>
      </c>
      <c r="D32" s="27">
        <v>652</v>
      </c>
      <c r="E32" s="27">
        <v>426.71206999999998</v>
      </c>
      <c r="F32" s="28">
        <f>E32/D32*100</f>
        <v>65.446636503067481</v>
      </c>
      <c r="G32" s="28">
        <f t="shared" si="16"/>
        <v>65.446636503067481</v>
      </c>
      <c r="H32" s="27">
        <v>-518.03632000000005</v>
      </c>
      <c r="I32" s="27">
        <f t="shared" si="17"/>
        <v>944.74838999999997</v>
      </c>
      <c r="J32" s="28">
        <f t="shared" si="18"/>
        <v>-82.37107197425847</v>
      </c>
    </row>
    <row r="33" spans="1:10" ht="36">
      <c r="A33" s="4" t="s">
        <v>37</v>
      </c>
      <c r="B33" s="16" t="s">
        <v>63</v>
      </c>
      <c r="C33" s="27">
        <v>6173</v>
      </c>
      <c r="D33" s="27">
        <v>6173</v>
      </c>
      <c r="E33" s="27">
        <v>8132.8089900000004</v>
      </c>
      <c r="F33" s="28">
        <f>E33/D33*100</f>
        <v>131.74808018791512</v>
      </c>
      <c r="G33" s="28">
        <f t="shared" si="16"/>
        <v>131.74808018791512</v>
      </c>
      <c r="H33" s="27">
        <v>5305.5939099999996</v>
      </c>
      <c r="I33" s="27">
        <f t="shared" si="17"/>
        <v>2827.2150800000009</v>
      </c>
      <c r="J33" s="28">
        <f t="shared" si="18"/>
        <v>153.28743827663209</v>
      </c>
    </row>
    <row r="34" spans="1:10" ht="36">
      <c r="A34" s="4" t="s">
        <v>32</v>
      </c>
      <c r="B34" s="21" t="s">
        <v>8</v>
      </c>
      <c r="C34" s="26">
        <f>SUM(C35:C36)</f>
        <v>2730</v>
      </c>
      <c r="D34" s="26">
        <f>SUM(D35:D36)</f>
        <v>2730</v>
      </c>
      <c r="E34" s="26">
        <f>SUM(E35:E38)</f>
        <v>4899.0629900000004</v>
      </c>
      <c r="F34" s="32">
        <f t="shared" ref="F34:F47" si="21">E34/D34*100</f>
        <v>179.45285677655679</v>
      </c>
      <c r="G34" s="32">
        <f t="shared" si="16"/>
        <v>179.45285677655679</v>
      </c>
      <c r="H34" s="26">
        <f>SUM(H35:H38)</f>
        <v>6727.1741899999997</v>
      </c>
      <c r="I34" s="26">
        <f t="shared" si="17"/>
        <v>-1828.1111999999994</v>
      </c>
      <c r="J34" s="32">
        <f t="shared" si="18"/>
        <v>72.824976009726313</v>
      </c>
    </row>
    <row r="35" spans="1:10" ht="144">
      <c r="A35" s="4" t="s">
        <v>65</v>
      </c>
      <c r="B35" s="23" t="s">
        <v>64</v>
      </c>
      <c r="C35" s="27">
        <v>672</v>
      </c>
      <c r="D35" s="27">
        <v>672</v>
      </c>
      <c r="E35" s="27">
        <v>1150.13337</v>
      </c>
      <c r="F35" s="28">
        <f t="shared" si="21"/>
        <v>171.15079910714286</v>
      </c>
      <c r="G35" s="28">
        <f t="shared" si="16"/>
        <v>171.15079910714286</v>
      </c>
      <c r="H35" s="27">
        <v>2112.8679299999999</v>
      </c>
      <c r="I35" s="27">
        <f t="shared" si="17"/>
        <v>-962.73455999999987</v>
      </c>
      <c r="J35" s="28">
        <f t="shared" si="18"/>
        <v>54.434702409440241</v>
      </c>
    </row>
    <row r="36" spans="1:10" ht="103.15" customHeight="1">
      <c r="A36" s="4" t="s">
        <v>51</v>
      </c>
      <c r="B36" s="23" t="s">
        <v>14</v>
      </c>
      <c r="C36" s="27">
        <v>2058</v>
      </c>
      <c r="D36" s="27">
        <v>2058</v>
      </c>
      <c r="E36" s="27">
        <v>3748.9296199999999</v>
      </c>
      <c r="F36" s="28">
        <f t="shared" si="21"/>
        <v>182.16373275024296</v>
      </c>
      <c r="G36" s="28">
        <f t="shared" si="16"/>
        <v>182.16373275024296</v>
      </c>
      <c r="H36" s="27">
        <v>4614.3062600000003</v>
      </c>
      <c r="I36" s="27">
        <f t="shared" si="17"/>
        <v>-865.37664000000041</v>
      </c>
      <c r="J36" s="28">
        <f t="shared" si="18"/>
        <v>81.245790997843287</v>
      </c>
    </row>
    <row r="37" spans="1:10" s="8" customFormat="1" ht="19.899999999999999" hidden="1" customHeight="1">
      <c r="A37" s="7"/>
      <c r="B37" s="24"/>
      <c r="C37" s="27"/>
      <c r="D37" s="27"/>
      <c r="E37" s="27"/>
      <c r="F37" s="28"/>
      <c r="G37" s="28"/>
      <c r="H37" s="27"/>
      <c r="I37" s="27"/>
      <c r="J37" s="28"/>
    </row>
    <row r="38" spans="1:10" ht="19.899999999999999" hidden="1" customHeight="1">
      <c r="A38" s="4"/>
      <c r="B38" s="23"/>
      <c r="C38" s="27"/>
      <c r="D38" s="27"/>
      <c r="E38" s="27"/>
      <c r="F38" s="28"/>
      <c r="G38" s="28"/>
      <c r="H38" s="27"/>
      <c r="I38" s="33"/>
      <c r="J38" s="28"/>
    </row>
    <row r="39" spans="1:10" ht="65.45" customHeight="1">
      <c r="A39" s="4" t="s">
        <v>33</v>
      </c>
      <c r="B39" s="21" t="s">
        <v>9</v>
      </c>
      <c r="C39" s="27">
        <v>922</v>
      </c>
      <c r="D39" s="27">
        <v>922</v>
      </c>
      <c r="E39" s="27">
        <v>1437.6990000000001</v>
      </c>
      <c r="F39" s="28">
        <f t="shared" si="21"/>
        <v>155.93264642082428</v>
      </c>
      <c r="G39" s="28">
        <f t="shared" si="16"/>
        <v>155.93264642082428</v>
      </c>
      <c r="H39" s="27">
        <v>3240.3606</v>
      </c>
      <c r="I39" s="27">
        <f t="shared" ref="I39:I51" si="22">E39-H39</f>
        <v>-1802.6615999999999</v>
      </c>
      <c r="J39" s="28">
        <f t="shared" ref="J39:J51" si="23">E39/H39*100</f>
        <v>44.368487877552894</v>
      </c>
    </row>
    <row r="40" spans="1:10" ht="55.9" customHeight="1">
      <c r="A40" s="4" t="s">
        <v>34</v>
      </c>
      <c r="B40" s="21" t="s">
        <v>10</v>
      </c>
      <c r="C40" s="27">
        <v>20</v>
      </c>
      <c r="D40" s="27">
        <v>20</v>
      </c>
      <c r="E40" s="27">
        <v>112.66473999999999</v>
      </c>
      <c r="F40" s="28">
        <f t="shared" si="21"/>
        <v>563.32369999999992</v>
      </c>
      <c r="G40" s="28">
        <f t="shared" si="16"/>
        <v>563.32369999999992</v>
      </c>
      <c r="H40" s="27">
        <v>7.7699199999999999</v>
      </c>
      <c r="I40" s="27">
        <f t="shared" si="22"/>
        <v>104.89482</v>
      </c>
      <c r="J40" s="28">
        <f t="shared" si="23"/>
        <v>1450.0115831308428</v>
      </c>
    </row>
    <row r="41" spans="1:10" ht="32.450000000000003" customHeight="1">
      <c r="A41" s="3" t="s">
        <v>35</v>
      </c>
      <c r="B41" s="21" t="s">
        <v>11</v>
      </c>
      <c r="C41" s="26">
        <f>SUM(C42:C50)</f>
        <v>953800.11397000006</v>
      </c>
      <c r="D41" s="26">
        <f>SUM(D42:D50)</f>
        <v>928912.78526999988</v>
      </c>
      <c r="E41" s="26">
        <f>SUM(E42:E50)</f>
        <v>540772.64105999994</v>
      </c>
      <c r="F41" s="32">
        <f t="shared" si="21"/>
        <v>58.215652710907385</v>
      </c>
      <c r="G41" s="32">
        <f t="shared" si="16"/>
        <v>56.696642529129413</v>
      </c>
      <c r="H41" s="26">
        <f t="shared" ref="H41" si="24">SUM(H42:H50)</f>
        <v>501529.56664999999</v>
      </c>
      <c r="I41" s="26">
        <f t="shared" si="22"/>
        <v>39243.074409999943</v>
      </c>
      <c r="J41" s="32">
        <f t="shared" si="23"/>
        <v>107.82467814851408</v>
      </c>
    </row>
    <row r="42" spans="1:10" ht="34.15" customHeight="1">
      <c r="A42" s="4" t="s">
        <v>83</v>
      </c>
      <c r="B42" s="23" t="s">
        <v>46</v>
      </c>
      <c r="C42" s="27">
        <v>83215.7</v>
      </c>
      <c r="D42" s="27">
        <v>88415.7</v>
      </c>
      <c r="E42" s="30">
        <v>62611.8</v>
      </c>
      <c r="F42" s="28">
        <f t="shared" si="21"/>
        <v>70.815251137524228</v>
      </c>
      <c r="G42" s="28">
        <f t="shared" si="16"/>
        <v>75.24036930531139</v>
      </c>
      <c r="H42" s="30">
        <v>46520.800000000003</v>
      </c>
      <c r="I42" s="27">
        <f t="shared" si="22"/>
        <v>16091</v>
      </c>
      <c r="J42" s="28">
        <f t="shared" si="23"/>
        <v>134.58882908290485</v>
      </c>
    </row>
    <row r="43" spans="1:10" ht="63.6" customHeight="1">
      <c r="A43" s="4" t="s">
        <v>84</v>
      </c>
      <c r="B43" s="23" t="s">
        <v>42</v>
      </c>
      <c r="C43" s="27">
        <v>501697.00910000002</v>
      </c>
      <c r="D43" s="27">
        <v>467652.12751999998</v>
      </c>
      <c r="E43" s="30">
        <v>219478.62839999999</v>
      </c>
      <c r="F43" s="28">
        <f t="shared" si="21"/>
        <v>46.932028207358812</v>
      </c>
      <c r="G43" s="28">
        <f t="shared" si="16"/>
        <v>43.747246728403901</v>
      </c>
      <c r="H43" s="27">
        <v>169954.25654</v>
      </c>
      <c r="I43" s="27">
        <f t="shared" si="22"/>
        <v>49524.371859999985</v>
      </c>
      <c r="J43" s="28">
        <f t="shared" si="23"/>
        <v>129.13982436700198</v>
      </c>
    </row>
    <row r="44" spans="1:10" ht="48" customHeight="1">
      <c r="A44" s="4" t="s">
        <v>85</v>
      </c>
      <c r="B44" s="23" t="s">
        <v>82</v>
      </c>
      <c r="C44" s="27">
        <v>367517.08354000002</v>
      </c>
      <c r="D44" s="27">
        <v>364094.33260000002</v>
      </c>
      <c r="E44" s="30">
        <v>256961.00925999999</v>
      </c>
      <c r="F44" s="28">
        <f t="shared" si="21"/>
        <v>70.575393861541244</v>
      </c>
      <c r="G44" s="28">
        <f t="shared" si="16"/>
        <v>69.918112862917496</v>
      </c>
      <c r="H44" s="27">
        <v>250386.36778999999</v>
      </c>
      <c r="I44" s="27">
        <f t="shared" si="22"/>
        <v>6574.6414700000023</v>
      </c>
      <c r="J44" s="28">
        <f t="shared" si="23"/>
        <v>102.62579849215841</v>
      </c>
    </row>
    <row r="45" spans="1:10" ht="60" customHeight="1">
      <c r="A45" s="4" t="s">
        <v>90</v>
      </c>
      <c r="B45" s="23" t="s">
        <v>52</v>
      </c>
      <c r="C45" s="27">
        <v>104.17</v>
      </c>
      <c r="D45" s="27">
        <v>104.17</v>
      </c>
      <c r="E45" s="30">
        <v>104.17</v>
      </c>
      <c r="F45" s="28">
        <f t="shared" si="21"/>
        <v>100</v>
      </c>
      <c r="G45" s="28">
        <f t="shared" si="16"/>
        <v>100</v>
      </c>
      <c r="H45" s="27">
        <v>12888.383</v>
      </c>
      <c r="I45" s="27">
        <f t="shared" si="22"/>
        <v>-12784.213</v>
      </c>
      <c r="J45" s="28">
        <f t="shared" si="23"/>
        <v>0.80824724094558653</v>
      </c>
    </row>
    <row r="46" spans="1:10" ht="60" customHeight="1">
      <c r="A46" s="4" t="s">
        <v>105</v>
      </c>
      <c r="B46" s="23" t="s">
        <v>106</v>
      </c>
      <c r="C46" s="27">
        <v>0</v>
      </c>
      <c r="D46" s="27">
        <v>0</v>
      </c>
      <c r="E46" s="30">
        <v>0</v>
      </c>
      <c r="F46" s="28">
        <v>0</v>
      </c>
      <c r="G46" s="28">
        <v>0</v>
      </c>
      <c r="H46" s="27">
        <v>20</v>
      </c>
      <c r="I46" s="27">
        <f t="shared" si="22"/>
        <v>-20</v>
      </c>
      <c r="J46" s="28">
        <f t="shared" si="23"/>
        <v>0</v>
      </c>
    </row>
    <row r="47" spans="1:10" ht="49.15" customHeight="1">
      <c r="A47" s="4" t="s">
        <v>89</v>
      </c>
      <c r="B47" s="23" t="s">
        <v>56</v>
      </c>
      <c r="C47" s="27">
        <v>608.51633000000004</v>
      </c>
      <c r="D47" s="27">
        <v>7855.1177799999996</v>
      </c>
      <c r="E47" s="30">
        <v>1942.0545500000001</v>
      </c>
      <c r="F47" s="28">
        <f t="shared" si="21"/>
        <v>24.723430054030331</v>
      </c>
      <c r="G47" s="28">
        <f t="shared" si="16"/>
        <v>319.14583952085553</v>
      </c>
      <c r="H47" s="27">
        <v>21052.59</v>
      </c>
      <c r="I47" s="27">
        <f t="shared" si="22"/>
        <v>-19110.535449999999</v>
      </c>
      <c r="J47" s="28">
        <f t="shared" si="23"/>
        <v>9.2247773314352308</v>
      </c>
    </row>
    <row r="48" spans="1:10" ht="39" customHeight="1">
      <c r="A48" s="4" t="s">
        <v>86</v>
      </c>
      <c r="B48" s="23" t="s">
        <v>45</v>
      </c>
      <c r="C48" s="27">
        <v>657.63499999999999</v>
      </c>
      <c r="D48" s="27">
        <v>791.33736999999996</v>
      </c>
      <c r="E48" s="30">
        <v>534.38041999999996</v>
      </c>
      <c r="F48" s="28">
        <v>0</v>
      </c>
      <c r="G48" s="28">
        <v>0</v>
      </c>
      <c r="H48" s="27">
        <v>557.68499999999995</v>
      </c>
      <c r="I48" s="27">
        <f t="shared" si="22"/>
        <v>-23.304579999999987</v>
      </c>
      <c r="J48" s="28">
        <f t="shared" si="23"/>
        <v>95.821192967356126</v>
      </c>
    </row>
    <row r="49" spans="1:10" ht="69.599999999999994" customHeight="1">
      <c r="A49" s="5" t="s">
        <v>88</v>
      </c>
      <c r="B49" s="23" t="s">
        <v>62</v>
      </c>
      <c r="C49" s="27">
        <v>0</v>
      </c>
      <c r="D49" s="27">
        <v>0</v>
      </c>
      <c r="E49" s="27">
        <v>5450.5300699999998</v>
      </c>
      <c r="F49" s="28">
        <v>0</v>
      </c>
      <c r="G49" s="28">
        <v>0</v>
      </c>
      <c r="H49" s="27">
        <v>712.52395000000001</v>
      </c>
      <c r="I49" s="27">
        <f t="shared" si="22"/>
        <v>4738.00612</v>
      </c>
      <c r="J49" s="28">
        <f t="shared" si="23"/>
        <v>764.96096306657478</v>
      </c>
    </row>
    <row r="50" spans="1:10" ht="96" customHeight="1">
      <c r="A50" s="5" t="s">
        <v>87</v>
      </c>
      <c r="B50" s="23" t="s">
        <v>39</v>
      </c>
      <c r="C50" s="27">
        <v>0</v>
      </c>
      <c r="D50" s="27">
        <v>0</v>
      </c>
      <c r="E50" s="27">
        <v>-6309.9316399999998</v>
      </c>
      <c r="F50" s="28">
        <v>0</v>
      </c>
      <c r="G50" s="28">
        <v>0</v>
      </c>
      <c r="H50" s="27">
        <v>-563.03962999999999</v>
      </c>
      <c r="I50" s="27">
        <f t="shared" si="22"/>
        <v>-5746.8920099999996</v>
      </c>
      <c r="J50" s="28">
        <f t="shared" si="23"/>
        <v>1120.6904991749871</v>
      </c>
    </row>
    <row r="51" spans="1:10" ht="25.9" customHeight="1">
      <c r="A51" s="2"/>
      <c r="B51" s="15" t="s">
        <v>47</v>
      </c>
      <c r="C51" s="26">
        <f>SUM(C4,C41)</f>
        <v>1416625.0720000002</v>
      </c>
      <c r="D51" s="26">
        <f>SUM(D4,D41)</f>
        <v>1392151.7432999997</v>
      </c>
      <c r="E51" s="26">
        <f>SUM(E4,E41)</f>
        <v>874249.54538000003</v>
      </c>
      <c r="F51" s="32">
        <f>E51/D51*100</f>
        <v>62.79843771251916</v>
      </c>
      <c r="G51" s="32">
        <f>E51/C51*100</f>
        <v>61.71354458281111</v>
      </c>
      <c r="H51" s="26">
        <f>SUM(H4,H41)</f>
        <v>843846.22961000004</v>
      </c>
      <c r="I51" s="26">
        <f t="shared" si="22"/>
        <v>30403.315769999987</v>
      </c>
      <c r="J51" s="32">
        <f t="shared" si="23"/>
        <v>103.60294502756165</v>
      </c>
    </row>
  </sheetData>
  <mergeCells count="1">
    <mergeCell ref="A1:J1"/>
  </mergeCells>
  <pageMargins left="0.35433070866141736" right="0.35433070866141736" top="0.39370078740157483" bottom="0.35433070866141736" header="0.35433070866141736" footer="0.51181102362204722"/>
  <pageSetup paperSize="9" scale="49" fitToHeight="2" orientation="landscape" r:id="rId1"/>
  <headerFooter alignWithMargins="0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район</vt:lpstr>
      <vt:lpstr>консолидация</vt:lpstr>
      <vt:lpstr>консолидация!бЮДЖЕТ_2005_НОВ</vt:lpstr>
      <vt:lpstr>район!бЮДЖЕТ_2005_НОВ</vt:lpstr>
      <vt:lpstr>консолидация!бЮДЖЕТ_2005_НОВ.КЛ.</vt:lpstr>
      <vt:lpstr>район!бЮДЖЕТ_2005_НОВ.КЛ.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DF-8-004</cp:lastModifiedBy>
  <cp:lastPrinted>2022-10-12T13:15:19Z</cp:lastPrinted>
  <dcterms:created xsi:type="dcterms:W3CDTF">2004-12-09T07:13:42Z</dcterms:created>
  <dcterms:modified xsi:type="dcterms:W3CDTF">2022-10-12T13:48:52Z</dcterms:modified>
</cp:coreProperties>
</file>