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345" windowWidth="19215" windowHeight="7770"/>
  </bookViews>
  <sheets>
    <sheet name="район" sheetId="3" r:id="rId1"/>
  </sheets>
  <definedNames>
    <definedName name="бЮДЖЕТ_2005_НОВ" localSheetId="0">район!$B$1:$B$41</definedName>
    <definedName name="бЮДЖЕТ_2005_НОВ.КЛ." localSheetId="0">район!$B$1:$B$41</definedName>
  </definedNames>
  <calcPr calcId="125725"/>
</workbook>
</file>

<file path=xl/calcChain.xml><?xml version="1.0" encoding="utf-8"?>
<calcChain xmlns="http://schemas.openxmlformats.org/spreadsheetml/2006/main">
  <c r="C32" i="3"/>
  <c r="C24"/>
  <c r="E34" l="1"/>
  <c r="E35"/>
  <c r="I32"/>
  <c r="I27"/>
  <c r="I24"/>
  <c r="I17"/>
  <c r="I16" s="1"/>
  <c r="I9"/>
  <c r="I6"/>
  <c r="I5"/>
  <c r="E27"/>
  <c r="I4" l="1"/>
  <c r="I42" s="1"/>
  <c r="K37"/>
  <c r="J37"/>
  <c r="F36"/>
  <c r="D32"/>
  <c r="D27"/>
  <c r="D24"/>
  <c r="D17"/>
  <c r="D9"/>
  <c r="D6"/>
  <c r="C27"/>
  <c r="C17"/>
  <c r="C9"/>
  <c r="C6"/>
  <c r="C5" l="1"/>
  <c r="C16"/>
  <c r="D16"/>
  <c r="D5"/>
  <c r="D4" s="1"/>
  <c r="G26"/>
  <c r="F12"/>
  <c r="G31"/>
  <c r="F31"/>
  <c r="F38"/>
  <c r="E32"/>
  <c r="F26"/>
  <c r="K40"/>
  <c r="K31"/>
  <c r="K22"/>
  <c r="G22"/>
  <c r="F22"/>
  <c r="C4" l="1"/>
  <c r="C42" l="1"/>
  <c r="K21"/>
  <c r="K38"/>
  <c r="J40"/>
  <c r="J22"/>
  <c r="G36" l="1"/>
  <c r="G11"/>
  <c r="J21" l="1"/>
  <c r="E17" l="1"/>
  <c r="J38"/>
  <c r="G23"/>
  <c r="F35" l="1"/>
  <c r="F34"/>
  <c r="F33"/>
  <c r="F30"/>
  <c r="F29"/>
  <c r="F28"/>
  <c r="F25"/>
  <c r="F23"/>
  <c r="F20"/>
  <c r="F19"/>
  <c r="F14"/>
  <c r="F13"/>
  <c r="F10"/>
  <c r="F8"/>
  <c r="F7"/>
  <c r="F17" l="1"/>
  <c r="E6"/>
  <c r="J6" s="1"/>
  <c r="E9"/>
  <c r="F9" s="1"/>
  <c r="E24"/>
  <c r="F27"/>
  <c r="K41"/>
  <c r="K39"/>
  <c r="K36"/>
  <c r="K35"/>
  <c r="K34"/>
  <c r="K33"/>
  <c r="K30"/>
  <c r="K29"/>
  <c r="K28"/>
  <c r="K26"/>
  <c r="K25"/>
  <c r="K23"/>
  <c r="K20"/>
  <c r="K19"/>
  <c r="K14"/>
  <c r="K13"/>
  <c r="K12"/>
  <c r="K11"/>
  <c r="K10"/>
  <c r="K8"/>
  <c r="K7"/>
  <c r="J41"/>
  <c r="J39"/>
  <c r="J36"/>
  <c r="J35"/>
  <c r="J34"/>
  <c r="J33"/>
  <c r="J31"/>
  <c r="J30"/>
  <c r="J29"/>
  <c r="J28"/>
  <c r="J26"/>
  <c r="J25"/>
  <c r="J23"/>
  <c r="J20"/>
  <c r="J19"/>
  <c r="J15"/>
  <c r="J14"/>
  <c r="J13"/>
  <c r="J12"/>
  <c r="J11"/>
  <c r="J10"/>
  <c r="J8"/>
  <c r="J7"/>
  <c r="E5" l="1"/>
  <c r="E16"/>
  <c r="J16" s="1"/>
  <c r="F32"/>
  <c r="K24"/>
  <c r="F24"/>
  <c r="F6"/>
  <c r="J27"/>
  <c r="J17"/>
  <c r="K17"/>
  <c r="J24"/>
  <c r="K27"/>
  <c r="J32"/>
  <c r="J9"/>
  <c r="K6"/>
  <c r="K9"/>
  <c r="K32"/>
  <c r="F16" l="1"/>
  <c r="F5"/>
  <c r="K16"/>
  <c r="E4"/>
  <c r="J4" s="1"/>
  <c r="K5"/>
  <c r="J5"/>
  <c r="E42" l="1"/>
  <c r="D42"/>
  <c r="F4"/>
  <c r="K4"/>
  <c r="F42" l="1"/>
  <c r="K42"/>
  <c r="J42"/>
  <c r="G35" l="1"/>
  <c r="G34"/>
  <c r="G33"/>
  <c r="G32"/>
  <c r="G30"/>
  <c r="G29"/>
  <c r="G28"/>
  <c r="G27"/>
  <c r="G25"/>
  <c r="G24"/>
  <c r="G20"/>
  <c r="G19"/>
  <c r="G14"/>
  <c r="G13"/>
  <c r="G12"/>
  <c r="G10"/>
  <c r="G9"/>
  <c r="G8"/>
  <c r="G7"/>
  <c r="G6"/>
  <c r="G5"/>
  <c r="G17"/>
  <c r="G16"/>
  <c r="G4" l="1"/>
  <c r="G42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<sst xmlns="http://schemas.openxmlformats.org/spreadsheetml/2006/main" count="96" uniqueCount="95">
  <si>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</si>
  <si>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</si>
  <si>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</si>
  <si>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</si>
  <si>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</si>
  <si>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</si>
  <si>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</si>
  <si>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</si>
  <si>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</si>
  <si>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</si>
  <si>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</si>
  <si>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</si>
  <si>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</si>
  <si>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</si>
  <si>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</si>
  <si>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</si>
  <si>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</si>
  <si>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</si>
  <si>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</si>
  <si>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</si>
  <si>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</si>
  <si>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</si>
  <si>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</si>
  <si>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</si>
  <si>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</si>
  <si>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</si>
  <si>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</si>
  <si>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</si>
  <si>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</si>
  <si>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</si>
  <si>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</si>
  <si>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</si>
  <si>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</si>
  <si>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</si>
  <si>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</si>
  <si>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</si>
  <si>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</si>
  <si>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</si>
  <si>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</si>
  <si>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</si>
  <si>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</si>
  <si>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</si>
  <si>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</si>
  <si>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</si>
  <si>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</si>
  <si>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2 02 04000 05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</si>
  <si>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</si>
  <si>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</si>
  <si>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</si>
  <si>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</si>
  <si>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</si>
  <si>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</si>
  <si>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</si>
  <si>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 xml:space="preserve">Иные межбюджетные трансферты, передаваемые бюджетам муниципальных районов из бюджетов </t>
  </si>
  <si>
    <t>НАЛОГОВЫЕ И НЕНАЛОГОВЫЕ ДОХОДЫ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</si>
  <si>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</si>
  <si>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</si>
  <si>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</si>
  <si>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</si>
  <si>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</si>
  <si>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</si>
  <si>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</si>
  <si>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</si>
  <si>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</si>
  <si>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</si>
  <si>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Налог, взимаемый в связи с применением патентной системы налогообложения</t>
  </si>
  <si>
    <t>1 05 01000 01</t>
  </si>
  <si>
    <t>Налог, взимаемый в связи с применением упрощенной системы налогообложения</t>
  </si>
  <si>
    <t>Причины отклонения от первоначального бюджета</t>
  </si>
  <si>
    <t>Исполнено за 2021 год</t>
  </si>
  <si>
    <t xml:space="preserve">Отклонение фактического поступления от плановых назначений связано с ростом доходов данной категории плательщиков </t>
  </si>
  <si>
    <t>Отклонение фактического поступления от плановых назначений связано со снижением доходов данной категории плательщиков</t>
  </si>
  <si>
    <t>Отклонение фактического поступления от плановых назначений связано с ростом рассматриваемых дел в судах общей юрисдикции, мировыми судьями</t>
  </si>
  <si>
    <t>Отклонение фактического поступления от плановых назначений связано с увеличением количества проводимых аукционов по предоставлению земельных участков в аренду физическим и юридическим лицам и кадастровой стоимости земельных участков</t>
  </si>
  <si>
    <t>Отклонение фактического поступления от плановых назначений связано с ростом административных штрафов установленных Кодексом Российской Федерации об административных правонарушениях налагаемых Департаментом по обеспечению деятельности мировых судей Вологодской области и Комитетом гражданской защиты и социальной безопасности Вологодской области</t>
  </si>
  <si>
    <t>Отклонение фактического поступления от плановых назначений связано с увеличением предоставляемых платных услуг</t>
  </si>
  <si>
    <t>Отклонение фактического поступления от плановых назначений связано с уплатой задолженности физическими и юридическими лицами</t>
  </si>
  <si>
    <t xml:space="preserve">Отклонение фактического поступления от плановых назначений связано с увеличением количества проводимых аукционов </t>
  </si>
  <si>
    <t>Аналитические данные о доходах бюджета Вытегорского муниципального района за 2022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2022 год в сравнении с 2021 годом (тыс. руб.)</t>
  </si>
  <si>
    <t>Первоначальный бюджет 2022 года</t>
  </si>
  <si>
    <t>Уточненный бюджет 2022 года</t>
  </si>
  <si>
    <t>Исполнено за 2022 год</t>
  </si>
  <si>
    <t>% выполнения к уточненному бюджету 2022 года</t>
  </si>
  <si>
    <t>% выполнения к первоначальному бюджету 2022 года</t>
  </si>
  <si>
    <t>Рост (снижение) 2022 год к 2021 году</t>
  </si>
  <si>
    <t>% выпыполнения 2022 года к 2021 году</t>
  </si>
  <si>
    <t>Субвенции бюджетам бюджетной системы Российской Федерации</t>
  </si>
  <si>
    <t xml:space="preserve">Отклонение фактического поступления от плановых назначений связано с ростом плательщиков данной категории </t>
  </si>
  <si>
    <t>2 19 00000 05</t>
  </si>
  <si>
    <t>2 18 00000 05</t>
  </si>
  <si>
    <t>2 07 00000 05</t>
  </si>
  <si>
    <t>2 04 00000 05</t>
  </si>
  <si>
    <t xml:space="preserve">2 03 00000 05 </t>
  </si>
  <si>
    <t>1 14 06000 00</t>
  </si>
  <si>
    <t>Отклонение фактического поступления от плановых назначений связано со сложившейся геополитической ситуацией и санкционными ограничениями, которые оказали влияние на снижение объемов лесозаготовки и переработки древесины,  уровень средней заработной платы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</si>
</sst>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17" sqref="T17"/>
    </sheetView>
  </sheetViews>
  <sheetFormatPr defaultColWidth="9.140625" defaultRowHeight="18.75"/>
  <cols>
    <col min="1" max="1" width="17.85546875" style="16" customWidth="1"/>
    <col min="2" max="2" width="60" style="16" customWidth="1"/>
    <col min="3" max="3" width="21.85546875" style="17" customWidth="1"/>
    <col min="4" max="4" width="22.28515625" style="17" customWidth="1"/>
    <col min="5" max="5" width="17.42578125" style="17" customWidth="1"/>
    <col min="6" max="6" width="20.7109375" style="17" customWidth="1"/>
    <col min="7" max="7" width="22.7109375" style="17" customWidth="1"/>
    <col min="8" max="8" width="41.28515625" style="18" customWidth="1"/>
    <col min="9" max="11" width="17.42578125" style="17" customWidth="1"/>
    <col min="12" max="16384" width="9.140625" style="16"/>
  </cols>
  <sheetData>
    <row r="1" spans="1:11" ht="64.900000000000006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6.6" customHeight="1">
      <c r="A2" s="19" t="s">
        <v>38</v>
      </c>
      <c r="B2" s="4" t="s">
        <v>12</v>
      </c>
      <c r="C2" s="1" t="s">
        <v>79</v>
      </c>
      <c r="D2" s="1" t="s">
        <v>80</v>
      </c>
      <c r="E2" s="1" t="s">
        <v>81</v>
      </c>
      <c r="F2" s="2" t="s">
        <v>82</v>
      </c>
      <c r="G2" s="2" t="s">
        <v>83</v>
      </c>
      <c r="H2" s="3" t="s">
        <v>68</v>
      </c>
      <c r="I2" s="3" t="s">
        <v>69</v>
      </c>
      <c r="J2" s="3" t="s">
        <v>84</v>
      </c>
      <c r="K2" s="2" t="s">
        <v>85</v>
      </c>
    </row>
    <row r="3" spans="1:11">
      <c r="A3" s="20">
        <v>1</v>
      </c>
      <c r="B3" s="15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2"/>
      <c r="I3" s="21">
        <v>9</v>
      </c>
      <c r="J3" s="21">
        <v>10</v>
      </c>
      <c r="K3" s="21">
        <v>11</v>
      </c>
    </row>
    <row r="4" spans="1:11" ht="37.5">
      <c r="A4" s="23" t="s">
        <v>21</v>
      </c>
      <c r="B4" s="5" t="s">
        <v>54</v>
      </c>
      <c r="C4" s="2">
        <f t="shared" ref="C4:D4" si="0">SUM(C5,C16)</f>
        <v>402993</v>
      </c>
      <c r="D4" s="2">
        <f t="shared" si="0"/>
        <v>402993</v>
      </c>
      <c r="E4" s="2">
        <f t="shared" ref="E4" si="1">SUM(E5,E16)</f>
        <v>415793.09401</v>
      </c>
      <c r="F4" s="6">
        <f t="shared" ref="F4:F12" si="2">E4/D4*100</f>
        <v>103.17625715831294</v>
      </c>
      <c r="G4" s="6">
        <f t="shared" ref="G4:G14" si="3">E4/C4*100</f>
        <v>103.17625715831294</v>
      </c>
      <c r="H4" s="7"/>
      <c r="I4" s="2">
        <f t="shared" ref="I4" si="4">SUM(I5,I16)</f>
        <v>430914.42892999994</v>
      </c>
      <c r="J4" s="2">
        <f t="shared" ref="J4:J17" si="5">E4-I4</f>
        <v>-15121.334919999936</v>
      </c>
      <c r="K4" s="6">
        <f t="shared" ref="K4:K17" si="6">E4/I4*100</f>
        <v>96.490872919352555</v>
      </c>
    </row>
    <row r="5" spans="1:11" ht="19.5">
      <c r="A5" s="24"/>
      <c r="B5" s="8" t="s">
        <v>15</v>
      </c>
      <c r="C5" s="2">
        <f t="shared" ref="C5:D5" si="7">SUM(C6,C8,C9,C14,C15)</f>
        <v>384300</v>
      </c>
      <c r="D5" s="2">
        <f t="shared" si="7"/>
        <v>375678.81800000003</v>
      </c>
      <c r="E5" s="2">
        <f>E6+E8+E9+E14+E15</f>
        <v>387339.37062</v>
      </c>
      <c r="F5" s="6">
        <f t="shared" si="2"/>
        <v>103.10386214534989</v>
      </c>
      <c r="G5" s="6">
        <f t="shared" si="3"/>
        <v>100.79088488680719</v>
      </c>
      <c r="H5" s="7"/>
      <c r="I5" s="2">
        <f>I6+I8+I9+I14+I15</f>
        <v>400807.63233999995</v>
      </c>
      <c r="J5" s="2">
        <f t="shared" si="5"/>
        <v>-13468.261719999951</v>
      </c>
      <c r="K5" s="6">
        <f t="shared" si="6"/>
        <v>96.639719248515959</v>
      </c>
    </row>
    <row r="6" spans="1:11">
      <c r="A6" s="23" t="s">
        <v>22</v>
      </c>
      <c r="B6" s="5" t="s">
        <v>0</v>
      </c>
      <c r="C6" s="2">
        <f t="shared" ref="C6:D6" si="8">C7</f>
        <v>313110</v>
      </c>
      <c r="D6" s="2">
        <f t="shared" si="8"/>
        <v>298502.55200000003</v>
      </c>
      <c r="E6" s="2">
        <f t="shared" ref="E6" si="9">E7</f>
        <v>303742.62965000002</v>
      </c>
      <c r="F6" s="6">
        <f t="shared" si="2"/>
        <v>101.75545489138733</v>
      </c>
      <c r="G6" s="6">
        <f t="shared" si="3"/>
        <v>97.008281322857798</v>
      </c>
      <c r="H6" s="7"/>
      <c r="I6" s="2">
        <f t="shared" ref="I6" si="10">I7</f>
        <v>315306.29324999999</v>
      </c>
      <c r="J6" s="2">
        <f>E6-I6</f>
        <v>-11563.663599999971</v>
      </c>
      <c r="K6" s="6">
        <f t="shared" si="6"/>
        <v>96.332561751049042</v>
      </c>
    </row>
    <row r="7" spans="1:11" ht="113.25" customHeight="1">
      <c r="A7" s="23" t="s">
        <v>23</v>
      </c>
      <c r="B7" s="9" t="s">
        <v>1</v>
      </c>
      <c r="C7" s="10">
        <v>313110</v>
      </c>
      <c r="D7" s="10">
        <v>298502.55200000003</v>
      </c>
      <c r="E7" s="10">
        <v>303742.62965000002</v>
      </c>
      <c r="F7" s="11">
        <f t="shared" si="2"/>
        <v>101.75545489138733</v>
      </c>
      <c r="G7" s="11">
        <f t="shared" si="3"/>
        <v>97.008281322857798</v>
      </c>
      <c r="H7" s="27" t="s">
        <v>94</v>
      </c>
      <c r="I7" s="10">
        <v>315306.29324999999</v>
      </c>
      <c r="J7" s="10">
        <f t="shared" si="5"/>
        <v>-11563.663599999971</v>
      </c>
      <c r="K7" s="11">
        <f t="shared" si="6"/>
        <v>96.332561751049042</v>
      </c>
    </row>
    <row r="8" spans="1:11" ht="34.9" customHeight="1">
      <c r="A8" s="23" t="s">
        <v>51</v>
      </c>
      <c r="B8" s="5" t="s">
        <v>50</v>
      </c>
      <c r="C8" s="10">
        <v>24521</v>
      </c>
      <c r="D8" s="10">
        <v>24521</v>
      </c>
      <c r="E8" s="10">
        <v>29908.375769999999</v>
      </c>
      <c r="F8" s="11">
        <f t="shared" si="2"/>
        <v>121.97045703682556</v>
      </c>
      <c r="G8" s="11">
        <f t="shared" si="3"/>
        <v>121.97045703682556</v>
      </c>
      <c r="H8" s="28"/>
      <c r="I8" s="10">
        <v>25281.12932</v>
      </c>
      <c r="J8" s="10">
        <f t="shared" si="5"/>
        <v>4627.2464499999987</v>
      </c>
      <c r="K8" s="11">
        <f t="shared" si="6"/>
        <v>118.30316356294799</v>
      </c>
    </row>
    <row r="9" spans="1:11" ht="28.5" customHeight="1">
      <c r="A9" s="23" t="s">
        <v>24</v>
      </c>
      <c r="B9" s="5" t="s">
        <v>2</v>
      </c>
      <c r="C9" s="2">
        <f>SUM(C10:C13)</f>
        <v>43426</v>
      </c>
      <c r="D9" s="2">
        <f>SUM(D10:D13)</f>
        <v>48404.478999999999</v>
      </c>
      <c r="E9" s="2">
        <f t="shared" ref="E9" si="11">SUM(E10:E13)</f>
        <v>49305.492259999999</v>
      </c>
      <c r="F9" s="6">
        <f t="shared" si="2"/>
        <v>101.86142538586149</v>
      </c>
      <c r="G9" s="6">
        <f t="shared" si="3"/>
        <v>113.53910620365679</v>
      </c>
      <c r="H9" s="29"/>
      <c r="I9" s="2">
        <f t="shared" ref="I9" si="12">SUM(I10:I13)</f>
        <v>56326.698239999998</v>
      </c>
      <c r="J9" s="2">
        <f t="shared" si="5"/>
        <v>-7021.2059799999988</v>
      </c>
      <c r="K9" s="6">
        <f t="shared" si="6"/>
        <v>87.534852566568617</v>
      </c>
    </row>
    <row r="10" spans="1:11" ht="69.75" customHeight="1">
      <c r="A10" s="23" t="s">
        <v>66</v>
      </c>
      <c r="B10" s="9" t="s">
        <v>67</v>
      </c>
      <c r="C10" s="10">
        <v>40883</v>
      </c>
      <c r="D10" s="10">
        <v>45977.21</v>
      </c>
      <c r="E10" s="10">
        <v>46546.26683</v>
      </c>
      <c r="F10" s="11">
        <f t="shared" si="2"/>
        <v>101.23769326150935</v>
      </c>
      <c r="G10" s="11">
        <f t="shared" si="3"/>
        <v>113.8523758775041</v>
      </c>
      <c r="H10" s="30" t="s">
        <v>70</v>
      </c>
      <c r="I10" s="10">
        <v>48543.743439999998</v>
      </c>
      <c r="J10" s="10">
        <f t="shared" si="5"/>
        <v>-1997.4766099999979</v>
      </c>
      <c r="K10" s="11">
        <f t="shared" si="6"/>
        <v>95.8852027708393</v>
      </c>
    </row>
    <row r="11" spans="1:11" ht="85.15" customHeight="1">
      <c r="A11" s="23" t="s">
        <v>42</v>
      </c>
      <c r="B11" s="9" t="s">
        <v>3</v>
      </c>
      <c r="C11" s="10">
        <v>0</v>
      </c>
      <c r="D11" s="10">
        <v>0</v>
      </c>
      <c r="E11" s="11">
        <v>-17.848859999999998</v>
      </c>
      <c r="F11" s="11"/>
      <c r="G11" s="11" t="e">
        <f t="shared" si="3"/>
        <v>#DIV/0!</v>
      </c>
      <c r="H11" s="31"/>
      <c r="I11" s="11">
        <v>5009.0532800000001</v>
      </c>
      <c r="J11" s="10">
        <f t="shared" si="5"/>
        <v>-5026.9021400000001</v>
      </c>
      <c r="K11" s="11">
        <f t="shared" si="6"/>
        <v>-0.35633200531658149</v>
      </c>
    </row>
    <row r="12" spans="1:11" ht="69.599999999999994" customHeight="1">
      <c r="A12" s="23" t="s">
        <v>41</v>
      </c>
      <c r="B12" s="9" t="s">
        <v>13</v>
      </c>
      <c r="C12" s="10">
        <v>43</v>
      </c>
      <c r="D12" s="10">
        <v>34.069000000000003</v>
      </c>
      <c r="E12" s="10">
        <v>34.068730000000002</v>
      </c>
      <c r="F12" s="11">
        <f t="shared" si="2"/>
        <v>99.999207490680675</v>
      </c>
      <c r="G12" s="11">
        <f t="shared" si="3"/>
        <v>79.229604651162802</v>
      </c>
      <c r="H12" s="30" t="s">
        <v>71</v>
      </c>
      <c r="I12" s="10">
        <v>19.466840000000001</v>
      </c>
      <c r="J12" s="10">
        <f t="shared" si="5"/>
        <v>14.601890000000001</v>
      </c>
      <c r="K12" s="11">
        <f t="shared" si="6"/>
        <v>175.00904101538822</v>
      </c>
    </row>
    <row r="13" spans="1:11" ht="74.25" customHeight="1">
      <c r="A13" s="23" t="s">
        <v>44</v>
      </c>
      <c r="B13" s="9" t="s">
        <v>65</v>
      </c>
      <c r="C13" s="10">
        <v>2500</v>
      </c>
      <c r="D13" s="10">
        <v>2393.1999999999998</v>
      </c>
      <c r="E13" s="10">
        <v>2743.0055600000001</v>
      </c>
      <c r="F13" s="11">
        <f>E13/D13*100</f>
        <v>114.61664549557081</v>
      </c>
      <c r="G13" s="11">
        <f t="shared" si="3"/>
        <v>109.72022240000001</v>
      </c>
      <c r="H13" s="30" t="s">
        <v>87</v>
      </c>
      <c r="I13" s="10">
        <v>2754.4346799999998</v>
      </c>
      <c r="J13" s="10">
        <f t="shared" si="5"/>
        <v>-11.429119999999784</v>
      </c>
      <c r="K13" s="11">
        <f t="shared" si="6"/>
        <v>99.585064765449445</v>
      </c>
    </row>
    <row r="14" spans="1:11" ht="78" customHeight="1">
      <c r="A14" s="23" t="s">
        <v>25</v>
      </c>
      <c r="B14" s="9" t="s">
        <v>4</v>
      </c>
      <c r="C14" s="10">
        <v>3243</v>
      </c>
      <c r="D14" s="10">
        <v>4250.5370000000003</v>
      </c>
      <c r="E14" s="10">
        <v>4382.6229400000002</v>
      </c>
      <c r="F14" s="11">
        <f>E14/D14*100</f>
        <v>103.10751182732912</v>
      </c>
      <c r="G14" s="11">
        <f t="shared" si="3"/>
        <v>135.14100955905027</v>
      </c>
      <c r="H14" s="30" t="s">
        <v>72</v>
      </c>
      <c r="I14" s="10">
        <v>3893.48639</v>
      </c>
      <c r="J14" s="10">
        <f t="shared" si="5"/>
        <v>489.13655000000017</v>
      </c>
      <c r="K14" s="11">
        <f t="shared" si="6"/>
        <v>112.56294490347507</v>
      </c>
    </row>
    <row r="15" spans="1:11" ht="28.15" customHeight="1">
      <c r="A15" s="23" t="s">
        <v>26</v>
      </c>
      <c r="B15" s="9" t="s">
        <v>19</v>
      </c>
      <c r="C15" s="10">
        <v>0</v>
      </c>
      <c r="D15" s="10">
        <v>0.25</v>
      </c>
      <c r="E15" s="10">
        <v>0.25</v>
      </c>
      <c r="F15" s="11">
        <v>0</v>
      </c>
      <c r="G15" s="11">
        <v>0</v>
      </c>
      <c r="H15" s="28"/>
      <c r="I15" s="10">
        <v>2.5139999999999999E-2</v>
      </c>
      <c r="J15" s="10">
        <f t="shared" si="5"/>
        <v>0.22486</v>
      </c>
      <c r="K15" s="11">
        <v>0</v>
      </c>
    </row>
    <row r="16" spans="1:11" ht="29.45" customHeight="1">
      <c r="A16" s="23"/>
      <c r="B16" s="8" t="s">
        <v>16</v>
      </c>
      <c r="C16" s="2">
        <f>C17+C24+C26+C27+C30+C31</f>
        <v>18693</v>
      </c>
      <c r="D16" s="2">
        <f>D17+D24+D26+D27+D30+D31</f>
        <v>27314.181999999997</v>
      </c>
      <c r="E16" s="2">
        <f>E17+E24+E26+E27+E30+E31</f>
        <v>28453.723390000003</v>
      </c>
      <c r="F16" s="6">
        <f>E16/D16*100</f>
        <v>104.17197699715118</v>
      </c>
      <c r="G16" s="6">
        <f>E16/C16*100</f>
        <v>152.21592783394854</v>
      </c>
      <c r="H16" s="29"/>
      <c r="I16" s="2">
        <f>I17+I24+I26+I27+I30+I31</f>
        <v>30106.796589999998</v>
      </c>
      <c r="J16" s="2">
        <f t="shared" si="5"/>
        <v>-1653.0731999999953</v>
      </c>
      <c r="K16" s="6">
        <f t="shared" si="6"/>
        <v>94.509302259845654</v>
      </c>
    </row>
    <row r="17" spans="1:11" ht="83.25" customHeight="1">
      <c r="A17" s="23" t="s">
        <v>27</v>
      </c>
      <c r="B17" s="5" t="s">
        <v>5</v>
      </c>
      <c r="C17" s="2">
        <f>SUM(C18:C23)</f>
        <v>9060</v>
      </c>
      <c r="D17" s="2">
        <f>SUM(D18:D23)</f>
        <v>11322.432000000001</v>
      </c>
      <c r="E17" s="2">
        <f>SUM(E18:E23)</f>
        <v>12004.18936</v>
      </c>
      <c r="F17" s="6">
        <f>E17/D17*100</f>
        <v>106.02129789783679</v>
      </c>
      <c r="G17" s="6">
        <f>E17/C17*100</f>
        <v>132.49657130242826</v>
      </c>
      <c r="H17" s="29"/>
      <c r="I17" s="2">
        <f>SUM(I18:I23)</f>
        <v>10978.27591</v>
      </c>
      <c r="J17" s="2">
        <f t="shared" si="5"/>
        <v>1025.91345</v>
      </c>
      <c r="K17" s="6">
        <f t="shared" si="6"/>
        <v>109.34494139526505</v>
      </c>
    </row>
    <row r="18" spans="1:11" hidden="1">
      <c r="A18" s="23"/>
      <c r="B18" s="9"/>
      <c r="C18" s="10"/>
      <c r="D18" s="10"/>
      <c r="E18" s="10"/>
      <c r="F18" s="11"/>
      <c r="G18" s="11"/>
      <c r="H18" s="28"/>
      <c r="I18" s="10"/>
      <c r="J18" s="10"/>
      <c r="K18" s="11"/>
    </row>
    <row r="19" spans="1:11" ht="105" customHeight="1">
      <c r="A19" s="23" t="s">
        <v>52</v>
      </c>
      <c r="B19" s="9" t="s">
        <v>17</v>
      </c>
      <c r="C19" s="10">
        <v>7420</v>
      </c>
      <c r="D19" s="10">
        <v>9006</v>
      </c>
      <c r="E19" s="10">
        <v>9619.3584900000005</v>
      </c>
      <c r="F19" s="11">
        <f>E19/D19*100</f>
        <v>106.810553964024</v>
      </c>
      <c r="G19" s="11">
        <f>E19/C19*100</f>
        <v>129.64095</v>
      </c>
      <c r="H19" s="32" t="s">
        <v>73</v>
      </c>
      <c r="I19" s="10">
        <v>8461.6609900000003</v>
      </c>
      <c r="J19" s="10">
        <f>E19-I19</f>
        <v>1157.6975000000002</v>
      </c>
      <c r="K19" s="11">
        <f>E19/I19*100</f>
        <v>113.68168142600096</v>
      </c>
    </row>
    <row r="20" spans="1:11" ht="75" hidden="1">
      <c r="A20" s="23" t="s">
        <v>28</v>
      </c>
      <c r="B20" s="9" t="s">
        <v>20</v>
      </c>
      <c r="C20" s="10"/>
      <c r="D20" s="10"/>
      <c r="E20" s="10">
        <v>0</v>
      </c>
      <c r="F20" s="11" t="e">
        <f>E20/D20*100</f>
        <v>#DIV/0!</v>
      </c>
      <c r="G20" s="11" t="e">
        <f>E20/C20*100</f>
        <v>#DIV/0!</v>
      </c>
      <c r="H20" s="28"/>
      <c r="I20" s="10">
        <v>0</v>
      </c>
      <c r="J20" s="10">
        <f>E20-I20</f>
        <v>0</v>
      </c>
      <c r="K20" s="11" t="e">
        <f>E20/I20*100</f>
        <v>#DIV/0!</v>
      </c>
    </row>
    <row r="21" spans="1:11" ht="187.5" hidden="1">
      <c r="A21" s="23" t="s">
        <v>57</v>
      </c>
      <c r="B21" s="9" t="s">
        <v>56</v>
      </c>
      <c r="C21" s="10"/>
      <c r="D21" s="10"/>
      <c r="E21" s="10">
        <v>0</v>
      </c>
      <c r="F21" s="11"/>
      <c r="G21" s="11"/>
      <c r="H21" s="28"/>
      <c r="I21" s="10">
        <v>0</v>
      </c>
      <c r="J21" s="10">
        <f>E21-I21</f>
        <v>0</v>
      </c>
      <c r="K21" s="11" t="e">
        <f>E21/I21*100</f>
        <v>#DIV/0!</v>
      </c>
    </row>
    <row r="22" spans="1:11" ht="74.45" customHeight="1">
      <c r="A22" s="23" t="s">
        <v>58</v>
      </c>
      <c r="B22" s="9" t="s">
        <v>59</v>
      </c>
      <c r="C22" s="10">
        <v>838</v>
      </c>
      <c r="D22" s="10">
        <v>1220.76</v>
      </c>
      <c r="E22" s="10">
        <v>1220.5734500000001</v>
      </c>
      <c r="F22" s="11">
        <f>E22/D22*100</f>
        <v>99.984718535993977</v>
      </c>
      <c r="G22" s="12">
        <f>E22/C22*100</f>
        <v>145.65315632458237</v>
      </c>
      <c r="H22" s="30" t="s">
        <v>76</v>
      </c>
      <c r="I22" s="10">
        <v>1732.0046400000001</v>
      </c>
      <c r="J22" s="10">
        <f>E22-I22</f>
        <v>-511.43119000000002</v>
      </c>
      <c r="K22" s="11">
        <f>E22/I22*100</f>
        <v>70.4717194060173</v>
      </c>
    </row>
    <row r="23" spans="1:11" ht="80.45" customHeight="1">
      <c r="A23" s="23" t="s">
        <v>29</v>
      </c>
      <c r="B23" s="9" t="s">
        <v>18</v>
      </c>
      <c r="C23" s="10">
        <v>802</v>
      </c>
      <c r="D23" s="10">
        <v>1095.672</v>
      </c>
      <c r="E23" s="10">
        <v>1164.2574199999999</v>
      </c>
      <c r="F23" s="11">
        <f>E23/D23*100</f>
        <v>106.25966712665833</v>
      </c>
      <c r="G23" s="11">
        <f t="shared" ref="G23:G31" si="13">E23/C23*100</f>
        <v>145.16925436408977</v>
      </c>
      <c r="H23" s="28"/>
      <c r="I23" s="10">
        <v>784.61027999999999</v>
      </c>
      <c r="J23" s="10">
        <f t="shared" ref="J23:J29" si="14">E23-I23</f>
        <v>379.64713999999992</v>
      </c>
      <c r="K23" s="11">
        <f t="shared" ref="K23:K29" si="15">E23/I23*100</f>
        <v>148.38671499435364</v>
      </c>
    </row>
    <row r="24" spans="1:11" ht="37.5">
      <c r="A24" s="23" t="s">
        <v>30</v>
      </c>
      <c r="B24" s="5" t="s">
        <v>6</v>
      </c>
      <c r="C24" s="2">
        <f>C25</f>
        <v>652</v>
      </c>
      <c r="D24" s="2">
        <f>D25</f>
        <v>627.58000000000004</v>
      </c>
      <c r="E24" s="2">
        <f t="shared" ref="E24" si="16">E25</f>
        <v>627.70983000000001</v>
      </c>
      <c r="F24" s="6">
        <f>E24/D24*100</f>
        <v>100.02068740240288</v>
      </c>
      <c r="G24" s="6">
        <f t="shared" si="13"/>
        <v>96.274513803680989</v>
      </c>
      <c r="H24" s="29"/>
      <c r="I24" s="2">
        <f t="shared" ref="I24" si="17">I25</f>
        <v>-261.55394000000001</v>
      </c>
      <c r="J24" s="2">
        <f t="shared" si="14"/>
        <v>889.26377000000002</v>
      </c>
      <c r="K24" s="6">
        <f t="shared" si="15"/>
        <v>-239.99249638525805</v>
      </c>
    </row>
    <row r="25" spans="1:11" ht="57.75" customHeight="1">
      <c r="A25" s="23" t="s">
        <v>31</v>
      </c>
      <c r="B25" s="9" t="s">
        <v>7</v>
      </c>
      <c r="C25" s="10">
        <v>652</v>
      </c>
      <c r="D25" s="10">
        <v>627.58000000000004</v>
      </c>
      <c r="E25" s="10">
        <v>627.70983000000001</v>
      </c>
      <c r="F25" s="11">
        <f>E25/D25*100</f>
        <v>100.02068740240288</v>
      </c>
      <c r="G25" s="11">
        <f t="shared" si="13"/>
        <v>96.274513803680989</v>
      </c>
      <c r="H25" s="31"/>
      <c r="I25" s="10">
        <v>-261.55394000000001</v>
      </c>
      <c r="J25" s="10">
        <f t="shared" si="14"/>
        <v>889.26377000000002</v>
      </c>
      <c r="K25" s="11">
        <f t="shared" si="15"/>
        <v>-239.99249638525805</v>
      </c>
    </row>
    <row r="26" spans="1:11" ht="76.150000000000006" customHeight="1">
      <c r="A26" s="23" t="s">
        <v>39</v>
      </c>
      <c r="B26" s="13" t="s">
        <v>61</v>
      </c>
      <c r="C26" s="10">
        <v>6000</v>
      </c>
      <c r="D26" s="10">
        <v>9567.02</v>
      </c>
      <c r="E26" s="10">
        <v>9909.3126900000007</v>
      </c>
      <c r="F26" s="11">
        <f>E26/D26*100</f>
        <v>103.57784022611011</v>
      </c>
      <c r="G26" s="11">
        <f t="shared" si="13"/>
        <v>165.15521150000001</v>
      </c>
      <c r="H26" s="30" t="s">
        <v>75</v>
      </c>
      <c r="I26" s="10">
        <v>7178.4203399999997</v>
      </c>
      <c r="J26" s="10">
        <f t="shared" si="14"/>
        <v>2730.892350000001</v>
      </c>
      <c r="K26" s="11">
        <f t="shared" si="15"/>
        <v>138.0430821915341</v>
      </c>
    </row>
    <row r="27" spans="1:11" ht="44.45" customHeight="1">
      <c r="A27" s="23" t="s">
        <v>32</v>
      </c>
      <c r="B27" s="5" t="s">
        <v>8</v>
      </c>
      <c r="C27" s="2">
        <f>SUM(C28:C29)</f>
        <v>2039</v>
      </c>
      <c r="D27" s="2">
        <f>SUM(D28:D29)</f>
        <v>4176.05</v>
      </c>
      <c r="E27" s="2">
        <f>SUM(E28:E29)</f>
        <v>4284.56754</v>
      </c>
      <c r="F27" s="6">
        <f t="shared" ref="F27:F31" si="18">E27/D27*100</f>
        <v>102.59856898265107</v>
      </c>
      <c r="G27" s="6">
        <f t="shared" si="13"/>
        <v>210.1308258950466</v>
      </c>
      <c r="H27" s="29"/>
      <c r="I27" s="2">
        <f>SUM(I28:I29)</f>
        <v>7023.10491</v>
      </c>
      <c r="J27" s="2">
        <f t="shared" si="14"/>
        <v>-2738.53737</v>
      </c>
      <c r="K27" s="6">
        <f t="shared" si="15"/>
        <v>61.006742671597081</v>
      </c>
    </row>
    <row r="28" spans="1:11" ht="137.44999999999999" customHeight="1">
      <c r="A28" s="23" t="s">
        <v>63</v>
      </c>
      <c r="B28" s="9" t="s">
        <v>62</v>
      </c>
      <c r="C28" s="10">
        <v>505</v>
      </c>
      <c r="D28" s="10">
        <v>985.35799999999995</v>
      </c>
      <c r="E28" s="10">
        <v>985.35738000000003</v>
      </c>
      <c r="F28" s="11">
        <f t="shared" si="18"/>
        <v>99.999937078706424</v>
      </c>
      <c r="G28" s="11">
        <f t="shared" si="13"/>
        <v>195.12027326732675</v>
      </c>
      <c r="H28" s="30" t="s">
        <v>77</v>
      </c>
      <c r="I28" s="10">
        <v>2408.7359499999998</v>
      </c>
      <c r="J28" s="10">
        <f t="shared" si="14"/>
        <v>-1423.3785699999999</v>
      </c>
      <c r="K28" s="11">
        <f t="shared" si="15"/>
        <v>40.907654489899578</v>
      </c>
    </row>
    <row r="29" spans="1:11" ht="80.25" customHeight="1">
      <c r="A29" s="23" t="s">
        <v>93</v>
      </c>
      <c r="B29" s="9" t="s">
        <v>14</v>
      </c>
      <c r="C29" s="10">
        <v>1534</v>
      </c>
      <c r="D29" s="10">
        <v>3190.692</v>
      </c>
      <c r="E29" s="10">
        <v>3299.2101600000001</v>
      </c>
      <c r="F29" s="11">
        <f t="shared" si="18"/>
        <v>103.40108540717814</v>
      </c>
      <c r="G29" s="11">
        <f t="shared" si="13"/>
        <v>215.07237027379401</v>
      </c>
      <c r="H29" s="30" t="s">
        <v>77</v>
      </c>
      <c r="I29" s="10">
        <v>4614.3689599999998</v>
      </c>
      <c r="J29" s="10">
        <f t="shared" si="14"/>
        <v>-1315.1587999999997</v>
      </c>
      <c r="K29" s="11">
        <f t="shared" si="15"/>
        <v>71.498620691137802</v>
      </c>
    </row>
    <row r="30" spans="1:11" ht="180" customHeight="1">
      <c r="A30" s="23" t="s">
        <v>33</v>
      </c>
      <c r="B30" s="5" t="s">
        <v>9</v>
      </c>
      <c r="C30" s="10">
        <v>922</v>
      </c>
      <c r="D30" s="10">
        <v>1571.1</v>
      </c>
      <c r="E30" s="10">
        <v>1577.94397</v>
      </c>
      <c r="F30" s="11">
        <f t="shared" si="18"/>
        <v>100.4356164470753</v>
      </c>
      <c r="G30" s="11">
        <f t="shared" si="13"/>
        <v>171.14359761388286</v>
      </c>
      <c r="H30" s="32" t="s">
        <v>74</v>
      </c>
      <c r="I30" s="10">
        <v>5179.05044</v>
      </c>
      <c r="J30" s="10">
        <f t="shared" ref="J30:J42" si="19">E30-I30</f>
        <v>-3601.1064699999997</v>
      </c>
      <c r="K30" s="11">
        <f t="shared" ref="K30:K42" si="20">E30/I30*100</f>
        <v>30.467823943417706</v>
      </c>
    </row>
    <row r="31" spans="1:11" ht="37.15" customHeight="1">
      <c r="A31" s="23" t="s">
        <v>34</v>
      </c>
      <c r="B31" s="5" t="s">
        <v>10</v>
      </c>
      <c r="C31" s="10">
        <v>20</v>
      </c>
      <c r="D31" s="10">
        <v>50</v>
      </c>
      <c r="E31" s="10">
        <v>50</v>
      </c>
      <c r="F31" s="11">
        <f t="shared" si="18"/>
        <v>100</v>
      </c>
      <c r="G31" s="11">
        <f t="shared" si="13"/>
        <v>250</v>
      </c>
      <c r="H31" s="28"/>
      <c r="I31" s="10">
        <v>9.4989299999999997</v>
      </c>
      <c r="J31" s="10">
        <f t="shared" si="19"/>
        <v>40.501069999999999</v>
      </c>
      <c r="K31" s="11">
        <f t="shared" si="20"/>
        <v>526.37507592960469</v>
      </c>
    </row>
    <row r="32" spans="1:11" ht="32.450000000000003" customHeight="1">
      <c r="A32" s="24" t="s">
        <v>35</v>
      </c>
      <c r="B32" s="5" t="s">
        <v>11</v>
      </c>
      <c r="C32" s="2">
        <f>SUM(C33:C41)</f>
        <v>895602.3</v>
      </c>
      <c r="D32" s="2">
        <f>SUM(D33:D41)</f>
        <v>900672.5895</v>
      </c>
      <c r="E32" s="2">
        <f>SUM(E33:E41)</f>
        <v>893920.10745000001</v>
      </c>
      <c r="F32" s="6">
        <f t="shared" ref="F32:F38" si="21">E32/D32*100</f>
        <v>99.250284495307156</v>
      </c>
      <c r="G32" s="6">
        <f t="shared" ref="G32:G36" si="22">E32/C32*100</f>
        <v>99.812171926088169</v>
      </c>
      <c r="H32" s="29"/>
      <c r="I32" s="2">
        <f>SUM(I33:I41)</f>
        <v>758339.86867</v>
      </c>
      <c r="J32" s="2">
        <f t="shared" si="19"/>
        <v>135580.23878000001</v>
      </c>
      <c r="K32" s="6">
        <f t="shared" si="20"/>
        <v>117.8785587282632</v>
      </c>
    </row>
    <row r="33" spans="1:11" ht="45.6" customHeight="1">
      <c r="A33" s="23" t="s">
        <v>47</v>
      </c>
      <c r="B33" s="9" t="s">
        <v>48</v>
      </c>
      <c r="C33" s="10">
        <v>83215.7</v>
      </c>
      <c r="D33" s="10">
        <v>106413.9</v>
      </c>
      <c r="E33" s="14">
        <v>106413.9</v>
      </c>
      <c r="F33" s="11">
        <f t="shared" si="21"/>
        <v>100</v>
      </c>
      <c r="G33" s="11">
        <f t="shared" si="22"/>
        <v>127.87719144344156</v>
      </c>
      <c r="H33" s="33"/>
      <c r="I33" s="14">
        <v>107694.36235</v>
      </c>
      <c r="J33" s="10">
        <f t="shared" si="19"/>
        <v>-1280.4623500000016</v>
      </c>
      <c r="K33" s="11">
        <f t="shared" si="20"/>
        <v>98.81102193089869</v>
      </c>
    </row>
    <row r="34" spans="1:11" ht="63.6" customHeight="1">
      <c r="A34" s="23" t="s">
        <v>36</v>
      </c>
      <c r="B34" s="9" t="s">
        <v>43</v>
      </c>
      <c r="C34" s="10">
        <v>428548.6</v>
      </c>
      <c r="D34" s="10">
        <v>386235.70276000001</v>
      </c>
      <c r="E34" s="14">
        <f>378619.8189+1122.4</f>
        <v>379742.21890000004</v>
      </c>
      <c r="F34" s="11">
        <f t="shared" si="21"/>
        <v>98.318776898769784</v>
      </c>
      <c r="G34" s="11">
        <f t="shared" si="22"/>
        <v>88.611237768598485</v>
      </c>
      <c r="H34" s="28"/>
      <c r="I34" s="14">
        <v>265086.43877000001</v>
      </c>
      <c r="J34" s="10">
        <f t="shared" si="19"/>
        <v>114655.78013000003</v>
      </c>
      <c r="K34" s="11">
        <f t="shared" si="20"/>
        <v>143.25222393948266</v>
      </c>
    </row>
    <row r="35" spans="1:11" ht="48" customHeight="1">
      <c r="A35" s="23" t="s">
        <v>37</v>
      </c>
      <c r="B35" s="9" t="s">
        <v>86</v>
      </c>
      <c r="C35" s="10">
        <v>366109</v>
      </c>
      <c r="D35" s="10">
        <v>389588.87219999998</v>
      </c>
      <c r="E35" s="14">
        <f>390681.1432-1122.4</f>
        <v>389558.74319999997</v>
      </c>
      <c r="F35" s="11">
        <f t="shared" si="21"/>
        <v>99.992266462892047</v>
      </c>
      <c r="G35" s="11">
        <f t="shared" si="22"/>
        <v>106.40512612364077</v>
      </c>
      <c r="H35" s="28"/>
      <c r="I35" s="14">
        <v>348555.92683999997</v>
      </c>
      <c r="J35" s="10">
        <f t="shared" si="19"/>
        <v>41002.816359999997</v>
      </c>
      <c r="K35" s="11">
        <f t="shared" si="20"/>
        <v>111.76362620820439</v>
      </c>
    </row>
    <row r="36" spans="1:11" ht="60" customHeight="1">
      <c r="A36" s="23" t="s">
        <v>45</v>
      </c>
      <c r="B36" s="9" t="s">
        <v>53</v>
      </c>
      <c r="C36" s="10">
        <v>17729</v>
      </c>
      <c r="D36" s="10">
        <v>18314.864539999999</v>
      </c>
      <c r="E36" s="14">
        <v>18314.864539999999</v>
      </c>
      <c r="F36" s="11">
        <f>E36/D36*100</f>
        <v>100</v>
      </c>
      <c r="G36" s="11">
        <f t="shared" si="22"/>
        <v>103.30455491003441</v>
      </c>
      <c r="H36" s="28"/>
      <c r="I36" s="14">
        <v>16662.12959</v>
      </c>
      <c r="J36" s="10">
        <f t="shared" si="19"/>
        <v>1652.7349499999982</v>
      </c>
      <c r="K36" s="11">
        <f t="shared" si="20"/>
        <v>109.91910992573189</v>
      </c>
    </row>
    <row r="37" spans="1:11" ht="79.900000000000006" customHeight="1">
      <c r="A37" s="23" t="s">
        <v>92</v>
      </c>
      <c r="B37" s="9" t="s">
        <v>64</v>
      </c>
      <c r="C37" s="10">
        <v>0</v>
      </c>
      <c r="D37" s="10">
        <v>0</v>
      </c>
      <c r="E37" s="14">
        <v>0</v>
      </c>
      <c r="F37" s="11">
        <v>0</v>
      </c>
      <c r="G37" s="11">
        <v>0</v>
      </c>
      <c r="H37" s="28"/>
      <c r="I37" s="14">
        <v>20</v>
      </c>
      <c r="J37" s="10">
        <f t="shared" si="19"/>
        <v>-20</v>
      </c>
      <c r="K37" s="11">
        <f t="shared" si="20"/>
        <v>0</v>
      </c>
    </row>
    <row r="38" spans="1:11" ht="49.15" customHeight="1">
      <c r="A38" s="23" t="s">
        <v>91</v>
      </c>
      <c r="B38" s="9" t="s">
        <v>55</v>
      </c>
      <c r="C38" s="10">
        <v>0</v>
      </c>
      <c r="D38" s="10">
        <v>119.25</v>
      </c>
      <c r="E38" s="14">
        <v>119.25</v>
      </c>
      <c r="F38" s="11">
        <f t="shared" si="21"/>
        <v>100</v>
      </c>
      <c r="G38" s="11">
        <v>0</v>
      </c>
      <c r="H38" s="28"/>
      <c r="I38" s="14">
        <v>20060</v>
      </c>
      <c r="J38" s="10">
        <f t="shared" si="19"/>
        <v>-19940.75</v>
      </c>
      <c r="K38" s="11">
        <f t="shared" si="20"/>
        <v>0.59446660019940178</v>
      </c>
    </row>
    <row r="39" spans="1:11" ht="39" customHeight="1">
      <c r="A39" s="23" t="s">
        <v>90</v>
      </c>
      <c r="B39" s="9" t="s">
        <v>46</v>
      </c>
      <c r="C39" s="10">
        <v>0</v>
      </c>
      <c r="D39" s="10">
        <v>0</v>
      </c>
      <c r="E39" s="14">
        <v>19</v>
      </c>
      <c r="F39" s="11">
        <v>0</v>
      </c>
      <c r="G39" s="11">
        <v>0</v>
      </c>
      <c r="H39" s="28"/>
      <c r="I39" s="14">
        <v>161.75</v>
      </c>
      <c r="J39" s="10">
        <f t="shared" si="19"/>
        <v>-142.75</v>
      </c>
      <c r="K39" s="11">
        <f t="shared" si="20"/>
        <v>11.746522411128284</v>
      </c>
    </row>
    <row r="40" spans="1:11" ht="64.150000000000006" customHeight="1">
      <c r="A40" s="25" t="s">
        <v>89</v>
      </c>
      <c r="B40" s="9" t="s">
        <v>60</v>
      </c>
      <c r="C40" s="10">
        <v>0</v>
      </c>
      <c r="D40" s="10">
        <v>0</v>
      </c>
      <c r="E40" s="10">
        <v>5472.1475700000001</v>
      </c>
      <c r="F40" s="11">
        <v>0</v>
      </c>
      <c r="G40" s="11">
        <v>0</v>
      </c>
      <c r="H40" s="28"/>
      <c r="I40" s="10">
        <v>712.52895000000001</v>
      </c>
      <c r="J40" s="10">
        <f t="shared" si="19"/>
        <v>4759.6186200000002</v>
      </c>
      <c r="K40" s="11">
        <f t="shared" si="20"/>
        <v>767.9895069526649</v>
      </c>
    </row>
    <row r="41" spans="1:11" ht="86.45" customHeight="1">
      <c r="A41" s="25" t="s">
        <v>88</v>
      </c>
      <c r="B41" s="9" t="s">
        <v>40</v>
      </c>
      <c r="C41" s="10">
        <v>0</v>
      </c>
      <c r="D41" s="10">
        <v>0</v>
      </c>
      <c r="E41" s="10">
        <v>-5720.0167600000004</v>
      </c>
      <c r="F41" s="11">
        <v>0</v>
      </c>
      <c r="G41" s="11">
        <v>0</v>
      </c>
      <c r="H41" s="28"/>
      <c r="I41" s="10">
        <v>-613.26783</v>
      </c>
      <c r="J41" s="10">
        <f t="shared" si="19"/>
        <v>-5106.7489300000007</v>
      </c>
      <c r="K41" s="11">
        <f t="shared" si="20"/>
        <v>932.7110407862092</v>
      </c>
    </row>
    <row r="42" spans="1:11" ht="25.9" customHeight="1">
      <c r="A42" s="26"/>
      <c r="B42" s="15" t="s">
        <v>49</v>
      </c>
      <c r="C42" s="2">
        <f>SUM(C4,C32)</f>
        <v>1298595.3</v>
      </c>
      <c r="D42" s="2">
        <f>SUM(D4,D32)</f>
        <v>1303665.5895</v>
      </c>
      <c r="E42" s="2">
        <f>SUM(E4,E32)</f>
        <v>1309713.2014600001</v>
      </c>
      <c r="F42" s="6">
        <f>E42/D42*100</f>
        <v>100.46389288853743</v>
      </c>
      <c r="G42" s="6">
        <f>E42/C42*100</f>
        <v>100.85614829038731</v>
      </c>
      <c r="H42" s="29"/>
      <c r="I42" s="2">
        <f>SUM(I4,I32)</f>
        <v>1189254.2975999999</v>
      </c>
      <c r="J42" s="2">
        <f t="shared" si="19"/>
        <v>120458.90386000019</v>
      </c>
      <c r="K42" s="6">
        <f t="shared" si="20"/>
        <v>110.12894417141017</v>
      </c>
    </row>
  </sheetData>
  <mergeCells count="1">
    <mergeCell ref="A1:K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51" fitToHeight="0" orientation="landscape" r:id="rId1"/>
  <headerFooter alignWithMargins="0"/>
  <rowBreaks count="2" manualBreakCount="2">
    <brk id="21" max="9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район!бЮДЖЕТ_2005_НОВ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DF-8-004</cp:lastModifiedBy>
  <cp:lastPrinted>2023-02-17T14:06:34Z</cp:lastPrinted>
  <dcterms:created xsi:type="dcterms:W3CDTF">2004-12-09T07:13:42Z</dcterms:created>
  <dcterms:modified xsi:type="dcterms:W3CDTF">2023-03-01T13:17:34Z</dcterms:modified>
</cp:coreProperties>
</file>